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tito\Downloads\"/>
    </mc:Choice>
  </mc:AlternateContent>
  <bookViews>
    <workbookView xWindow="0" yWindow="0" windowWidth="20490" windowHeight="7155" tabRatio="636" firstSheet="3" activeTab="3"/>
  </bookViews>
  <sheets>
    <sheet name="ÍNDICE" sheetId="1" r:id="rId1"/>
    <sheet name="TELEFONÍA" sheetId="2" r:id="rId2"/>
    <sheet name="INTERNET MÓVIL" sheetId="3" r:id="rId3"/>
    <sheet name="INTERNET FIJO " sheetId="4" r:id="rId4"/>
    <sheet name="TV PAGA" sheetId="6" r:id="rId5"/>
    <sheet name="INGRESOS" sheetId="7" r:id="rId6"/>
    <sheet name="PENETRACIÓN" sheetId="5" r:id="rId7"/>
    <sheet name="CONECTIVIDAD INTERNACIONAL" sheetId="8" r:id="rId8"/>
    <sheet name="GRÁFICOS" sheetId="9" state="hidden" r:id="rId9"/>
  </sheets>
  <definedNames>
    <definedName name="_xlnm._FilterDatabase" localSheetId="3" hidden="1">'INTERNET FIJO '!$B$15:$L$114</definedName>
    <definedName name="_xlnm._FilterDatabase" localSheetId="4" hidden="1">'TV PAGA'!$B$15:$H$125</definedName>
    <definedName name="Z_22EE0CF2_CCF9_46EA_A206_A05B559BD74E_.wvu.FilterData" localSheetId="3" hidden="1">'INTERNET FIJO '!$B$15:$K$114</definedName>
    <definedName name="Z_608F1F58_0C70_4BD6_A398_FFB57FE9431A_.wvu.FilterData" localSheetId="3" hidden="1">'INTERNET FIJO '!$B$15:$L$114</definedName>
    <definedName name="Z_608F1F58_0C70_4BD6_A398_FFB57FE9431A_.wvu.FilterData" localSheetId="4" hidden="1">'TV PAGA'!$B$15:$H$125</definedName>
    <definedName name="Z_65BD891A_528A_4995_A919_37178D6D02B3_.wvu.FilterData" localSheetId="3" hidden="1">'INTERNET FIJO '!$B$15:$L$114</definedName>
    <definedName name="Z_65BD891A_528A_4995_A919_37178D6D02B3_.wvu.FilterData" localSheetId="4" hidden="1">'TV PAGA'!$B$15:$H$125</definedName>
    <definedName name="Z_6FBC0F11_A326_4FC8_AA96_CA6BF44E0174_.wvu.Cols" localSheetId="3" hidden="1">'INTERNET FIJO '!$G:$H</definedName>
    <definedName name="Z_6FBC0F11_A326_4FC8_AA96_CA6BF44E0174_.wvu.FilterData" localSheetId="3" hidden="1">'INTERNET FIJO '!$B$15:$K$114</definedName>
    <definedName name="Z_6FBC0F11_A326_4FC8_AA96_CA6BF44E0174_.wvu.FilterData" localSheetId="4" hidden="1">'TV PAGA'!$B$15:$H$15</definedName>
    <definedName name="Z_8D242684_41BB_465C_8181_E158A9B7CDE4_.wvu.FilterData" localSheetId="4" hidden="1">'TV PAGA'!$B$15:$H$15</definedName>
    <definedName name="Z_9B440751_B4FF_4EE1_A0DA_CB8EB4A26F70_.wvu.FilterData" localSheetId="3" hidden="1">'INTERNET FIJO '!$B$15:$L$114</definedName>
    <definedName name="Z_9B440751_B4FF_4EE1_A0DA_CB8EB4A26F70_.wvu.FilterData" localSheetId="4" hidden="1">'TV PAGA'!$B$15:$H$125</definedName>
  </definedNames>
  <calcPr calcId="152511"/>
  <customWorkbookViews>
    <customWorkbookView name="Tito López - Vista personalizada" guid="{65BD891A-528A-4995-A919-37178D6D02B3}" mergeInterval="0" personalView="1" maximized="1" xWindow="-8" yWindow="-8" windowWidth="1382" windowHeight="744" tabRatio="636" activeSheetId="4"/>
    <customWorkbookView name="Carlos García - Vista personalizada" guid="{9B440751-B4FF-4EE1-A0DA-CB8EB4A26F70}" mergeInterval="0" personalView="1" maximized="1" xWindow="-8" yWindow="-8" windowWidth="1936" windowHeight="1056" tabRatio="636" activeSheetId="3"/>
    <customWorkbookView name="Fabrizio López - Vista personalizada" guid="{6FBC0F11-A326-4FC8-AA96-CA6BF44E0174}" mergeInterval="0" personalView="1" maximized="1" xWindow="-9" yWindow="-9" windowWidth="1938" windowHeight="1048" tabRatio="636" activeSheetId="6"/>
    <customWorkbookView name="Dpto. Estudios de Merc - Vista personalizada" guid="{608F1F58-0C70-4BD6-A398-FFB57FE9431A}" mergeInterval="0" personalView="1" maximized="1" xWindow="-8" yWindow="-8" windowWidth="1936" windowHeight="1056" tabRatio="63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4" l="1"/>
  <c r="T17" i="4"/>
  <c r="T16" i="4" l="1"/>
  <c r="L114" i="4" l="1"/>
  <c r="O114" i="4" s="1"/>
  <c r="S20" i="4" l="1"/>
  <c r="S16" i="4"/>
  <c r="T18" i="4" l="1"/>
  <c r="I146" i="6" l="1"/>
  <c r="J28" i="3" l="1"/>
  <c r="I28" i="3"/>
  <c r="I139" i="6" l="1"/>
  <c r="Q47" i="4" l="1"/>
  <c r="R47" i="4"/>
  <c r="S47" i="4"/>
  <c r="S49" i="4" s="1"/>
  <c r="P47" i="4"/>
  <c r="G25" i="7" l="1"/>
  <c r="Q22" i="2"/>
  <c r="T21" i="4" l="1"/>
  <c r="T19" i="4"/>
  <c r="T22" i="4" l="1"/>
  <c r="C25" i="2"/>
  <c r="C24" i="2"/>
  <c r="C23" i="2"/>
  <c r="D25" i="2"/>
  <c r="D24" i="2"/>
  <c r="D23" i="2"/>
  <c r="D28" i="2"/>
  <c r="D26" i="2"/>
  <c r="D27" i="2"/>
  <c r="C28" i="2"/>
  <c r="C27" i="2"/>
  <c r="C26" i="2"/>
  <c r="J43" i="3" l="1"/>
  <c r="J40" i="3"/>
  <c r="Q18" i="2" l="1"/>
  <c r="Q19" i="2"/>
  <c r="Q20" i="2"/>
  <c r="Q21" i="2"/>
  <c r="Q23" i="2"/>
  <c r="Q24" i="2"/>
  <c r="Q25" i="2"/>
  <c r="Q26" i="2"/>
  <c r="Q27" i="2"/>
  <c r="Q28" i="2"/>
  <c r="Q17" i="2"/>
  <c r="P18" i="2"/>
  <c r="P19" i="2"/>
  <c r="P20" i="2"/>
  <c r="P21" i="2"/>
  <c r="P22" i="2"/>
  <c r="P23" i="2"/>
  <c r="P24" i="2"/>
  <c r="P25" i="2"/>
  <c r="P26" i="2"/>
  <c r="P27" i="2"/>
  <c r="P28" i="2"/>
  <c r="P17" i="2"/>
  <c r="O18" i="2"/>
  <c r="O19" i="2"/>
  <c r="O20" i="2"/>
  <c r="O21" i="2"/>
  <c r="O22" i="2"/>
  <c r="O23" i="2"/>
  <c r="O24" i="2"/>
  <c r="O25" i="2"/>
  <c r="O26" i="2"/>
  <c r="O27" i="2"/>
  <c r="O28" i="2"/>
  <c r="O17" i="2"/>
  <c r="N18" i="2"/>
  <c r="N19" i="2"/>
  <c r="N20" i="2"/>
  <c r="N21" i="2"/>
  <c r="N22" i="2"/>
  <c r="N23" i="2"/>
  <c r="N24" i="2"/>
  <c r="N25" i="2"/>
  <c r="N26" i="2"/>
  <c r="N27" i="2"/>
  <c r="N28" i="2"/>
  <c r="N17" i="2"/>
  <c r="I132" i="6" l="1"/>
  <c r="I125" i="6"/>
  <c r="I148" i="6" l="1"/>
  <c r="J35" i="3"/>
  <c r="J45" i="3" s="1"/>
  <c r="Q20" i="5" s="1"/>
  <c r="Q15" i="5" l="1"/>
  <c r="I43" i="3" l="1"/>
  <c r="I40" i="3"/>
  <c r="I35" i="3"/>
  <c r="I45" i="3" l="1"/>
  <c r="K114" i="4" l="1"/>
  <c r="P15" i="5" s="1"/>
  <c r="H125" i="6" l="1"/>
  <c r="S18" i="4" l="1"/>
  <c r="S17" i="4"/>
  <c r="H139" i="6" l="1"/>
  <c r="G125" i="6"/>
  <c r="S19" i="4" l="1"/>
  <c r="S21" i="4"/>
  <c r="S22" i="4" l="1"/>
  <c r="I114" i="4"/>
  <c r="J114" i="4"/>
  <c r="F45" i="3" l="1"/>
  <c r="N20" i="5" s="1"/>
  <c r="F25" i="7" l="1"/>
  <c r="H132" i="6"/>
  <c r="H146" i="6"/>
  <c r="H148" i="6" l="1"/>
  <c r="H45" i="3"/>
  <c r="P20" i="5" s="1"/>
  <c r="G132" i="6" l="1"/>
  <c r="F132" i="6"/>
  <c r="F125" i="6"/>
  <c r="G139" i="6"/>
  <c r="Q17" i="4" l="1"/>
  <c r="R17" i="4"/>
  <c r="R18" i="4"/>
  <c r="R20" i="4"/>
  <c r="Q19" i="4"/>
  <c r="Q18" i="4"/>
  <c r="Q16" i="4"/>
  <c r="H114" i="4"/>
  <c r="Q20" i="4"/>
  <c r="O15" i="5" l="1"/>
  <c r="R16" i="4" l="1"/>
  <c r="R21" i="4" l="1"/>
  <c r="R19" i="4"/>
  <c r="E25" i="7" l="1"/>
  <c r="F139" i="6"/>
  <c r="G146" i="6"/>
  <c r="G148" i="6" s="1"/>
  <c r="R22" i="4"/>
  <c r="G45" i="3" l="1"/>
  <c r="O20" i="5" s="1"/>
  <c r="Q21" i="4" l="1"/>
  <c r="N15" i="5"/>
  <c r="Q22" i="4" l="1"/>
  <c r="G114" i="4"/>
  <c r="P22" i="4"/>
  <c r="F146" i="6" l="1"/>
  <c r="F148" i="6" l="1"/>
  <c r="D25" i="7" l="1"/>
  <c r="C25" i="7" l="1"/>
  <c r="C19" i="7"/>
  <c r="C18" i="7"/>
  <c r="E45" i="3" l="1"/>
  <c r="T47" i="4" l="1"/>
</calcChain>
</file>

<file path=xl/comments1.xml><?xml version="1.0" encoding="utf-8"?>
<comments xmlns="http://schemas.openxmlformats.org/spreadsheetml/2006/main">
  <authors>
    <author>Carlos García</author>
  </authors>
  <commentList>
    <comment ref="I41" authorId="0" guid="{EAFFF7AF-AA2B-438B-B3FC-4EB04F5FD7C2}" shapeId="0">
      <text>
        <r>
          <rPr>
            <b/>
            <sz val="9"/>
            <color indexed="81"/>
            <rFont val="Tahoma"/>
            <family val="2"/>
          </rPr>
          <t>Carlos García:</t>
        </r>
        <r>
          <rPr>
            <sz val="9"/>
            <color indexed="81"/>
            <rFont val="Tahoma"/>
            <family val="2"/>
          </rPr>
          <t xml:space="preserve">
Corresponde al Julio 2023
</t>
        </r>
      </text>
    </comment>
    <comment ref="I42" authorId="0" guid="{67EAC6C2-12FC-46D8-88D3-BB6E5507CFBF}" shapeId="0">
      <text>
        <r>
          <rPr>
            <b/>
            <sz val="9"/>
            <color indexed="81"/>
            <rFont val="Tahoma"/>
            <family val="2"/>
          </rPr>
          <t>Carlos García:</t>
        </r>
        <r>
          <rPr>
            <sz val="9"/>
            <color indexed="81"/>
            <rFont val="Tahoma"/>
            <family val="2"/>
          </rPr>
          <t xml:space="preserve">
Corresponde al Julio 2023
</t>
        </r>
      </text>
    </comment>
  </commentList>
</comments>
</file>

<file path=xl/comments2.xml><?xml version="1.0" encoding="utf-8"?>
<comments xmlns="http://schemas.openxmlformats.org/spreadsheetml/2006/main">
  <authors>
    <author>Dpto. Estudios de Merc</author>
  </authors>
  <commentList>
    <comment ref="E113" authorId="0" guid="{7819BC53-AB6B-4218-8A8F-5FD31771C4C7}" shapeId="0">
      <text>
        <r>
          <rPr>
            <b/>
            <sz val="9"/>
            <color indexed="81"/>
            <rFont val="Tahoma"/>
            <family val="2"/>
          </rPr>
          <t>Dpto. Estudios de Merc:</t>
        </r>
        <r>
          <rPr>
            <sz val="9"/>
            <color indexed="81"/>
            <rFont val="Tahoma"/>
            <family val="2"/>
          </rPr>
          <t xml:space="preserve">
Actualizar
</t>
        </r>
      </text>
    </comment>
    <comment ref="F113" authorId="0" guid="{AD47C5DE-F790-420B-965C-3DE8B9F2B2F3}" shapeId="0">
      <text>
        <r>
          <rPr>
            <b/>
            <sz val="9"/>
            <color indexed="81"/>
            <rFont val="Tahoma"/>
            <family val="2"/>
          </rPr>
          <t>Dpto. Estudios de Merc:</t>
        </r>
        <r>
          <rPr>
            <sz val="9"/>
            <color indexed="81"/>
            <rFont val="Tahoma"/>
            <family val="2"/>
          </rPr>
          <t xml:space="preserve">
Actualizar
</t>
        </r>
      </text>
    </comment>
  </commentList>
</comments>
</file>

<file path=xl/comments3.xml><?xml version="1.0" encoding="utf-8"?>
<comments xmlns="http://schemas.openxmlformats.org/spreadsheetml/2006/main">
  <authors>
    <author>Carlos García</author>
  </authors>
  <commentList>
    <comment ref="I42" authorId="0" guid="{1DC7A9EA-6F25-4E20-B93C-C05D8AB81A88}" shapeId="0">
      <text>
        <r>
          <rPr>
            <b/>
            <sz val="9"/>
            <color indexed="81"/>
            <rFont val="Tahoma"/>
            <family val="2"/>
          </rPr>
          <t>Carlos García:</t>
        </r>
        <r>
          <rPr>
            <sz val="9"/>
            <color indexed="81"/>
            <rFont val="Tahoma"/>
            <family val="2"/>
          </rPr>
          <t xml:space="preserve">
Calculdado mediante el ingreso y el precio del plan
</t>
        </r>
      </text>
    </comment>
  </commentList>
</comments>
</file>

<file path=xl/sharedStrings.xml><?xml version="1.0" encoding="utf-8"?>
<sst xmlns="http://schemas.openxmlformats.org/spreadsheetml/2006/main" count="1149" uniqueCount="541">
  <si>
    <t>TELECEL</t>
  </si>
  <si>
    <t xml:space="preserve">COPACO </t>
  </si>
  <si>
    <t xml:space="preserve">MES -AÑO </t>
  </si>
  <si>
    <t>NÚCLEO</t>
  </si>
  <si>
    <t>HOLA PARAGUAY</t>
  </si>
  <si>
    <t xml:space="preserve">AMX PARAGUAY </t>
  </si>
  <si>
    <t xml:space="preserve">TOTAL MOV. </t>
  </si>
  <si>
    <t xml:space="preserve">TOTAL MOV. Prepago </t>
  </si>
  <si>
    <t xml:space="preserve">TOTAL MOV. Pospago </t>
  </si>
  <si>
    <t>PREPAGO</t>
  </si>
  <si>
    <t>POSPAGO</t>
  </si>
  <si>
    <t>Copaco VoIP</t>
  </si>
  <si>
    <t>Copaco Radio Fijo</t>
  </si>
  <si>
    <t>Copaco par de cobre</t>
  </si>
  <si>
    <t>PRESTADORA DE SERVICIOS</t>
  </si>
  <si>
    <t>TECNOLOGÍA DE ACCESO MÓVIL</t>
  </si>
  <si>
    <t>NÚCLEO S.A</t>
  </si>
  <si>
    <t>AMX PARAGUAY S.A</t>
  </si>
  <si>
    <t>4G</t>
  </si>
  <si>
    <t>3G</t>
  </si>
  <si>
    <t>SMARTPHONE - 3G</t>
  </si>
  <si>
    <t>MODEM / DATACARD - 3G</t>
  </si>
  <si>
    <t>MODEM / TABLET - 3G</t>
  </si>
  <si>
    <t>SMARTPHONE - 4G</t>
  </si>
  <si>
    <t>MODEM / DATACARD - 4G</t>
  </si>
  <si>
    <t>MODEM /TABLET - 4G</t>
  </si>
  <si>
    <t>TELECEL S.A.</t>
  </si>
  <si>
    <t>TOTAL AMX PY S.A.</t>
  </si>
  <si>
    <t>TOTAL NÚCLEO S.A.</t>
  </si>
  <si>
    <t>TOTAL TELECEL S.A.</t>
  </si>
  <si>
    <t>Asunción</t>
  </si>
  <si>
    <t>San Bernardino</t>
  </si>
  <si>
    <t>Caaguazú</t>
  </si>
  <si>
    <t>Hohenau</t>
  </si>
  <si>
    <t>Ciudad del Este</t>
  </si>
  <si>
    <t>Santa Rita</t>
  </si>
  <si>
    <t>Santa Rosa del Monday</t>
  </si>
  <si>
    <t>HOLA PARAGUAY S.A.</t>
  </si>
  <si>
    <t>N°</t>
  </si>
  <si>
    <t>LICENCIATARIAS</t>
  </si>
  <si>
    <t xml:space="preserve">COBERTURA </t>
  </si>
  <si>
    <t xml:space="preserve">DEPARTAMENTO </t>
  </si>
  <si>
    <t>S. y P.Multimedios S.A. - cablemodem</t>
  </si>
  <si>
    <t>Asunción, todo Dpto. Central,  Ciudad del Este, Hernandarias, Pte. Franco, Minga Guazu, Encarnación, Cambyreta, Bella Vista, San Juan del Parana, Hohenau, Alto Vera, Itapua Poty</t>
  </si>
  <si>
    <t>Asunción, Central, Alto Paraná y Itapúa</t>
  </si>
  <si>
    <t>Copaco F.O.</t>
  </si>
  <si>
    <t>Nacional</t>
  </si>
  <si>
    <t>Copaco ADSL</t>
  </si>
  <si>
    <t>Copaco GPON</t>
  </si>
  <si>
    <t>Telecel S.A. - Fijo – Wimax</t>
  </si>
  <si>
    <t>Telecel S.A. - Fijo – Fibra Optica</t>
  </si>
  <si>
    <t>NUCLEO S.A. - Fijo – FO+GPON</t>
  </si>
  <si>
    <t>NUCLEO S.A. - Fijo – WIMAX</t>
  </si>
  <si>
    <t xml:space="preserve">Ufinet Paraguay  S.A. F.O.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</si>
  <si>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</si>
  <si>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</si>
  <si>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</si>
  <si>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</si>
  <si>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</si>
  <si>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</si>
  <si>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RIEDER - WIMAX</t>
  </si>
  <si>
    <t>Hohenau, Obligado, Bella Vista, Trinidad</t>
  </si>
  <si>
    <t>Itapúa</t>
  </si>
  <si>
    <t xml:space="preserve">Douglas Back Pavan - RLAN </t>
  </si>
  <si>
    <t xml:space="preserve">Canindeyú, Alto Paraná </t>
  </si>
  <si>
    <t xml:space="preserve">Liz Carolina Sánchez - RLAN </t>
  </si>
  <si>
    <t>Alto Paraná</t>
  </si>
  <si>
    <t xml:space="preserve">Virginia Sanchez Furlanetto- Wireles </t>
  </si>
  <si>
    <t>Virginia Sanchez Furlanetto F.O</t>
  </si>
  <si>
    <t xml:space="preserve">Video Cable Continental -HFC </t>
  </si>
  <si>
    <t xml:space="preserve">Lambaré </t>
  </si>
  <si>
    <t xml:space="preserve">Central </t>
  </si>
  <si>
    <t xml:space="preserve">Internet &amp; Media S.A. ( Christian Kaatz) -RLAN </t>
  </si>
  <si>
    <t xml:space="preserve">Villarrica, Colonia Independencia </t>
  </si>
  <si>
    <t>Guairá</t>
  </si>
  <si>
    <t>Internet &amp; Media S.A. ( Christian Kaatz) -F.O.</t>
  </si>
  <si>
    <t xml:space="preserve">Red paraguaya de Telecomunicaciones S.A. - RLAN </t>
  </si>
  <si>
    <t xml:space="preserve">Ciudad del Este, Presidente Franco y Hernandarias </t>
  </si>
  <si>
    <t xml:space="preserve">Red paraguaya de Telecomunicaciones S.A. - F.O. </t>
  </si>
  <si>
    <t xml:space="preserve">Leonir Remussi - RLAN </t>
  </si>
  <si>
    <t xml:space="preserve">San Alberto, Mbaracayú, Itakyry </t>
  </si>
  <si>
    <t xml:space="preserve"> Alto Paraná</t>
  </si>
  <si>
    <t xml:space="preserve">Leonir Remussi - F.O. </t>
  </si>
  <si>
    <t xml:space="preserve">ARNOLD FEHR FALK - RLAN </t>
  </si>
  <si>
    <t xml:space="preserve">Filadelfia, Loma Plata </t>
  </si>
  <si>
    <t>Boquerón</t>
  </si>
  <si>
    <t xml:space="preserve">Gedriana Bampi Pires - F.O. </t>
  </si>
  <si>
    <t xml:space="preserve">Luis Fernando Junkerfeuerborn Schwngber - RLAN </t>
  </si>
  <si>
    <t>Cable Visión del Sur (Erwin Hamann Gerke, Hohenau) - Cable módem</t>
  </si>
  <si>
    <t xml:space="preserve"> Itapúa</t>
  </si>
  <si>
    <t xml:space="preserve">Dangelo Daniel Samistraro - RLAN </t>
  </si>
  <si>
    <t>Netvision- Wimax</t>
  </si>
  <si>
    <t xml:space="preserve">Asunción </t>
  </si>
  <si>
    <t>Netvision - F.O.</t>
  </si>
  <si>
    <t xml:space="preserve">Jose Luis Ardissone Ferreiro - RLAN </t>
  </si>
  <si>
    <t>Cordillera</t>
  </si>
  <si>
    <t xml:space="preserve">Mediter S.R.L. - RLAN </t>
  </si>
  <si>
    <t xml:space="preserve">Hernandarias, Ciudad del Este, Itakyry,  Minga Guazú, Mbaracayú, San Alberto y Santa Fé del Paraná </t>
  </si>
  <si>
    <t xml:space="preserve">Flynet S.R.L - RLAN </t>
  </si>
  <si>
    <t>Santa Rita, Iruña, Naranjal</t>
  </si>
  <si>
    <t xml:space="preserve">Concepción </t>
  </si>
  <si>
    <t xml:space="preserve"> Concepción</t>
  </si>
  <si>
    <t>Swiss net CDE (Luisa Piro de Zubrzycki) -Wireless-RLAN</t>
  </si>
  <si>
    <t xml:space="preserve">Ciudad del Este </t>
  </si>
  <si>
    <t>Consultronic S.A. - FO</t>
  </si>
  <si>
    <t xml:space="preserve">Bella Vista Sur </t>
  </si>
  <si>
    <t xml:space="preserve">Freddy Hernan Lopez - RLAN </t>
  </si>
  <si>
    <t xml:space="preserve"> Ñeembucú</t>
  </si>
  <si>
    <t xml:space="preserve">Paraguay Telecom S.A. - RLAN </t>
  </si>
  <si>
    <t>UNA – CNC Wireless</t>
  </si>
  <si>
    <t xml:space="preserve">San Lorenzo </t>
  </si>
  <si>
    <t>Central</t>
  </si>
  <si>
    <t>UNA – CNC Fibra Óptica</t>
  </si>
  <si>
    <t xml:space="preserve">LEXA Ingenieria S.R.L. - Satelital </t>
  </si>
  <si>
    <t>Nacional Satelital</t>
  </si>
  <si>
    <t xml:space="preserve">Nacional </t>
  </si>
  <si>
    <t>SITA S.A. - VPN (Transmisión de Datos)</t>
  </si>
  <si>
    <t xml:space="preserve">Luque </t>
  </si>
  <si>
    <t xml:space="preserve">Datapar S.A. - F.O. </t>
  </si>
  <si>
    <t xml:space="preserve">Tv2 S.A.  - F.O. </t>
  </si>
  <si>
    <t>Minga Guazu</t>
  </si>
  <si>
    <t>Areguá, Asunción, Atyrá, Ayolas, Bella Vista Sur, Benjamín Aceval, Caacupé, Caaguazú, Caazapá, Capiatá, Caraguatay, Carapeguá, Ciudad del Este, Concepción, Coronel Bogado, Coronel Oviedo, Encarnación, Fernando de la Mora, Filadelfia, Guarambaré, Hernandarias, Hohenau, Horqueta, Itá, Itauguá, Iturbe, J.Eulogio Estigarribia, José Augusto Saldivar, Juan León Mallorquín, Juan Manuel Frutos, Katueté, La Paloma, Lambaré, Limpio, Loma Plata, Luque, María Auxiliadora, Mariano Roque Alonso, Minga Guazú, Neuland, Ñemby, Obligado, Paraguarí, Pedro Juan Caballero, Pilar, Pirapó, Pte. Franco, Puente Kyjha, Quiindy, Salto del Guairá, San Antonio, San Bernardino, San Estanislao, San Ignacio, San José, San Juan Misiones, San Juan Nepomuceno, San Lorenzo, San Pedro, Santa Rita, Santa Rosa Misiones, Tobatí, Vallemí, Villa Elisa, Villa Florida, Villa Hayes, Villarrica, Villeta, Yaguarón, Yby Yau, Ypacaraí, Ypané</t>
  </si>
  <si>
    <t>Asunción y Dpto. Central</t>
  </si>
  <si>
    <t>Asunción y Central</t>
  </si>
  <si>
    <t>AMX Paraguay S.A.</t>
  </si>
  <si>
    <t>FEATURE PHONE - 3G</t>
  </si>
  <si>
    <t>FEATURE PHONE - 4G</t>
  </si>
  <si>
    <t xml:space="preserve">N° </t>
  </si>
  <si>
    <t xml:space="preserve">LICENCIATARIAS </t>
  </si>
  <si>
    <t>Servicios Y Productos Multimedios S.A.</t>
  </si>
  <si>
    <t>VC Continental S.A.</t>
  </si>
  <si>
    <t>Lambaré</t>
  </si>
  <si>
    <t xml:space="preserve">TV MAX Cable S.A. - Cnel. Oviedo </t>
  </si>
  <si>
    <t>Coronel Oviedo</t>
  </si>
  <si>
    <t xml:space="preserve">VS Brother S.A. </t>
  </si>
  <si>
    <t>Concepción</t>
  </si>
  <si>
    <t xml:space="preserve">Coopersanjuba Ltda. - San Juan Bautista </t>
  </si>
  <si>
    <t>San Juan Bautista</t>
  </si>
  <si>
    <t>Misiones</t>
  </si>
  <si>
    <t>TV Cable Hernandarias S.A. (TVH)</t>
  </si>
  <si>
    <t xml:space="preserve">Hernandarias </t>
  </si>
  <si>
    <t xml:space="preserve">Alto Paraná </t>
  </si>
  <si>
    <t xml:space="preserve">Caacupe Cable Visión S.A. </t>
  </si>
  <si>
    <t>Caacupé</t>
  </si>
  <si>
    <t xml:space="preserve">Cordillera </t>
  </si>
  <si>
    <t>Coopersanjuba Ltda. - Ayolas</t>
  </si>
  <si>
    <t>Ayolas</t>
  </si>
  <si>
    <t>DAMOA S.A. - Horqueta</t>
  </si>
  <si>
    <t>Horqueta</t>
  </si>
  <si>
    <t>Coopersanjuba Ltda. - San Ignacio</t>
  </si>
  <si>
    <t>San Ignacio</t>
  </si>
  <si>
    <t xml:space="preserve">Alfredo María Angulo Quevedo </t>
  </si>
  <si>
    <t xml:space="preserve">Carlos Cibils Bogado </t>
  </si>
  <si>
    <t>Coronel Bogado</t>
  </si>
  <si>
    <t>TV2 - Minga Guazú Cable S.A.</t>
  </si>
  <si>
    <t>Minga Guazú</t>
  </si>
  <si>
    <t>TV Cable S.A. (TVCSA, Cnel. Oviedo)</t>
  </si>
  <si>
    <t>Cooperativa Multiactiva Alberdeña Ltda.</t>
  </si>
  <si>
    <t>Alberdi</t>
  </si>
  <si>
    <t>Ñeembucú</t>
  </si>
  <si>
    <t>DAMOA S.A. - San Estanislao</t>
  </si>
  <si>
    <t>San Estanislao</t>
  </si>
  <si>
    <t>San Pedro</t>
  </si>
  <si>
    <t>Telecable S.A.</t>
  </si>
  <si>
    <t>Villarrica, Mbocayaty</t>
  </si>
  <si>
    <t xml:space="preserve">Guairá </t>
  </si>
  <si>
    <t xml:space="preserve">Entretenimiento Piribebuy S.A. </t>
  </si>
  <si>
    <t>Piribebuy</t>
  </si>
  <si>
    <t>Cable Santa Rita - Carlos A. Sánchez</t>
  </si>
  <si>
    <t xml:space="preserve">Santa Rita </t>
  </si>
  <si>
    <t xml:space="preserve">Samper Video Cable S.A. </t>
  </si>
  <si>
    <t>San Pedro del Paraná</t>
  </si>
  <si>
    <t xml:space="preserve">Itapúa </t>
  </si>
  <si>
    <t>Mbaracayú S.R.L.</t>
  </si>
  <si>
    <t>Salto del Guairá</t>
  </si>
  <si>
    <t xml:space="preserve">Canindeyú </t>
  </si>
  <si>
    <t xml:space="preserve">CVC Imagen y Color S.A. </t>
  </si>
  <si>
    <t>Caazapá</t>
  </si>
  <si>
    <t xml:space="preserve">Caazapá </t>
  </si>
  <si>
    <t xml:space="preserve">PUNTO MASTER S.A. </t>
  </si>
  <si>
    <t>San Juan Nepomuceno</t>
  </si>
  <si>
    <t xml:space="preserve">Mirian Isabel Ibarra Pachinik </t>
  </si>
  <si>
    <t>Cambyretá, Encarnación</t>
  </si>
  <si>
    <t>San Pedro del Ycuamandiyú</t>
  </si>
  <si>
    <t xml:space="preserve">San Pedro </t>
  </si>
  <si>
    <t>Cable Visión Eusebio Ayala S.A.</t>
  </si>
  <si>
    <t xml:space="preserve">Eusebio Ayala </t>
  </si>
  <si>
    <t>Curuguaty</t>
  </si>
  <si>
    <t>Catueté</t>
  </si>
  <si>
    <t>Pedro Juan Caballero</t>
  </si>
  <si>
    <t xml:space="preserve">Amambay </t>
  </si>
  <si>
    <t>Pilar</t>
  </si>
  <si>
    <t>Cable Visión Tobatí S.A.</t>
  </si>
  <si>
    <t>Tobatí</t>
  </si>
  <si>
    <t>Tal - MEC Caaguazu S.A.</t>
  </si>
  <si>
    <t xml:space="preserve">Caaguazú </t>
  </si>
  <si>
    <t xml:space="preserve">Nelson Benítez Martínez </t>
  </si>
  <si>
    <t>Itacurubí del Rosario</t>
  </si>
  <si>
    <t xml:space="preserve">Cable Visión Color S.A. </t>
  </si>
  <si>
    <t xml:space="preserve">Villarrica </t>
  </si>
  <si>
    <t>TV Cable Quiindy S.A.</t>
  </si>
  <si>
    <t xml:space="preserve">Quiindy </t>
  </si>
  <si>
    <t xml:space="preserve">Paraguarí </t>
  </si>
  <si>
    <t xml:space="preserve">Carlos A. Sánchez - Caaguazu </t>
  </si>
  <si>
    <t>Caaguazu</t>
  </si>
  <si>
    <r>
      <t xml:space="preserve">Natalio, </t>
    </r>
    <r>
      <rPr>
        <sz val="11"/>
        <rFont val="Calibri"/>
        <family val="2"/>
        <scheme val="minor"/>
      </rPr>
      <t>Edelira, Cap.Meza, Yatytay</t>
    </r>
  </si>
  <si>
    <t>Yuty</t>
  </si>
  <si>
    <t>TV Cable Campo 9 (Rosalina Kattebeke Cartes)</t>
  </si>
  <si>
    <t>J. Eulogio Estigarribia</t>
  </si>
  <si>
    <t>Nueva Esperanza</t>
  </si>
  <si>
    <t>Cable Televisión Fram S.A.</t>
  </si>
  <si>
    <t>Fram</t>
  </si>
  <si>
    <t>Juan León Mallorquin</t>
  </si>
  <si>
    <t>TV Com S.A. (Cable Visión Itacurubí)</t>
  </si>
  <si>
    <t>Itacurubí de la Cordillera</t>
  </si>
  <si>
    <t>Merced Alejandro Castillo Núñez</t>
  </si>
  <si>
    <t>Capiibary</t>
  </si>
  <si>
    <t>Julian Gerardo Sánchez Guerrero</t>
  </si>
  <si>
    <t>Capitán Bado</t>
  </si>
  <si>
    <t>DAMOA S.A. - Chore</t>
  </si>
  <si>
    <t>Choré, Cruce Liberación, Gral. Resquín</t>
  </si>
  <si>
    <t>Francisco Javier Martínez Benítez</t>
  </si>
  <si>
    <r>
      <t>Villa del Rosario,</t>
    </r>
    <r>
      <rPr>
        <sz val="11"/>
        <color rgb="FFFF0000"/>
        <rFont val="Calibri"/>
        <family val="2"/>
        <scheme val="minor"/>
      </rPr>
      <t xml:space="preserve"> </t>
    </r>
    <r>
      <rPr>
        <sz val="11"/>
        <rFont val="Calibri"/>
        <family val="2"/>
        <scheme val="minor"/>
      </rPr>
      <t>Gral. Aquino</t>
    </r>
  </si>
  <si>
    <t xml:space="preserve">Julio César Rodríguez Pereira </t>
  </si>
  <si>
    <t>Puente Kyha, La Paloma</t>
  </si>
  <si>
    <t xml:space="preserve">Maria Ramona Avalos de Brunet - Carmen Visión </t>
  </si>
  <si>
    <t xml:space="preserve">Carmen del Paraná </t>
  </si>
  <si>
    <t xml:space="preserve">Satelital Cable Visión S.A. </t>
  </si>
  <si>
    <t xml:space="preserve">Nordeste TV Cable SRL </t>
  </si>
  <si>
    <t>María Auxiliadora</t>
  </si>
  <si>
    <t>Ybycuí</t>
  </si>
  <si>
    <t xml:space="preserve">Enrique Rene Faria Schneider </t>
  </si>
  <si>
    <t>Santa Rosa de las Misiones</t>
  </si>
  <si>
    <t xml:space="preserve">Misiones </t>
  </si>
  <si>
    <t>Maria Liz Rossana Baez Penayo</t>
  </si>
  <si>
    <t>Cruce Liberación</t>
  </si>
  <si>
    <t>Panamericana TV Cable S.A.</t>
  </si>
  <si>
    <t>Paraguarí</t>
  </si>
  <si>
    <t>Emigdio Almirón Pérez</t>
  </si>
  <si>
    <t>Juan E. O´Leary</t>
  </si>
  <si>
    <t>La Colmena</t>
  </si>
  <si>
    <t xml:space="preserve">Luis Emiliano Gauto García </t>
  </si>
  <si>
    <t>Mauricio José Troche, Natalicio Talavera</t>
  </si>
  <si>
    <t xml:space="preserve">Agustín Quiroga Arévalos </t>
  </si>
  <si>
    <t>Santiago</t>
  </si>
  <si>
    <t xml:space="preserve">Cable Televisión Sistema S.A. </t>
  </si>
  <si>
    <t>Trinidad</t>
  </si>
  <si>
    <t>Cable Television Carapegua</t>
  </si>
  <si>
    <t>Carapeguá</t>
  </si>
  <si>
    <t xml:space="preserve">Paraguari </t>
  </si>
  <si>
    <t>Naranja Poty Comuniciones S.A.</t>
  </si>
  <si>
    <t>Mayor Otaño</t>
  </si>
  <si>
    <t>Cable Visión Choré S.R.L.</t>
  </si>
  <si>
    <t xml:space="preserve">Choré </t>
  </si>
  <si>
    <t>Atyra TV Cable Satelital S.A.</t>
  </si>
  <si>
    <t>Atyra</t>
  </si>
  <si>
    <t>DAMOA S.A. - Yby Yau</t>
  </si>
  <si>
    <t>Yby Yau</t>
  </si>
  <si>
    <t>Cable Visión Caapucú S.R.L.</t>
  </si>
  <si>
    <t xml:space="preserve">Caapucú </t>
  </si>
  <si>
    <t>Guayaibi</t>
  </si>
  <si>
    <t xml:space="preserve">Luis Carlos Ruiz Morínigo </t>
  </si>
  <si>
    <t xml:space="preserve">Belen </t>
  </si>
  <si>
    <t xml:space="preserve">Nilda Concepción Canale de Silva </t>
  </si>
  <si>
    <t>Yby Yaú</t>
  </si>
  <si>
    <t xml:space="preserve">Intercable (Jorge Manuel Saldívar B.) Itá </t>
  </si>
  <si>
    <t>Itá, J.A. Saldivar</t>
  </si>
  <si>
    <t xml:space="preserve"> Simone Alisson Wirshke Monges </t>
  </si>
  <si>
    <t xml:space="preserve">Griselda Natalia Ibarra Ruíz </t>
  </si>
  <si>
    <t xml:space="preserve">Guayaibi </t>
  </si>
  <si>
    <t xml:space="preserve">Catalino Pereira Enriquez </t>
  </si>
  <si>
    <t xml:space="preserve">San Pedro Cablevisión S.A. </t>
  </si>
  <si>
    <t>San pedro del Ycuamandiyu</t>
  </si>
  <si>
    <t>San Alberto</t>
  </si>
  <si>
    <t>Caraguatay Video Color (Andrés Riveros G.)</t>
  </si>
  <si>
    <t>Caraguatay</t>
  </si>
  <si>
    <t>Gladys Zunilda Borda de Bottino</t>
  </si>
  <si>
    <t xml:space="preserve">San Ignacio </t>
  </si>
  <si>
    <t>TV Miranda S.R.L.</t>
  </si>
  <si>
    <t>Capitán Miranda</t>
  </si>
  <si>
    <t>Visión Intercable S.A.</t>
  </si>
  <si>
    <t>Bella Vista Cable Color S.A.</t>
  </si>
  <si>
    <t>Bella Vista Norte</t>
  </si>
  <si>
    <t>Santa Rosa del Aguaray</t>
  </si>
  <si>
    <t xml:space="preserve">Carla Liz Oviedo Romero </t>
  </si>
  <si>
    <t>Itakyry</t>
  </si>
  <si>
    <t>Christian Ricardo Aguayo Schmidt</t>
  </si>
  <si>
    <t>Cable televisión Satelital S.R.L.</t>
  </si>
  <si>
    <t>Obligado, Hohenau y Bella Vista</t>
  </si>
  <si>
    <t>Canindeyu Complejo Multimedia S.A.</t>
  </si>
  <si>
    <t>Francisco Caballero Alvarez(Puente Kyha)</t>
  </si>
  <si>
    <t>DATDH</t>
  </si>
  <si>
    <t>TUVES Paraguay S.A.</t>
  </si>
  <si>
    <t xml:space="preserve">Servicios y Productos Multimedios S.A. </t>
  </si>
  <si>
    <t xml:space="preserve">IPTV (Licencia Cable Distribución) </t>
  </si>
  <si>
    <t>COPACO S.A.</t>
  </si>
  <si>
    <t xml:space="preserve">AMX S.A. </t>
  </si>
  <si>
    <t>Radio Distribución Televisiva - UHF Codificado</t>
  </si>
  <si>
    <t>Telecel S.A. (EXTVD)</t>
  </si>
  <si>
    <t>SUMI Scientific Instruments (Sumijito Takaoka)</t>
  </si>
  <si>
    <t>Pirapó</t>
  </si>
  <si>
    <t>TELEVISIÓN DIRIGIDA CHACO S.A.</t>
  </si>
  <si>
    <t xml:space="preserve">Filadelfia </t>
  </si>
  <si>
    <t xml:space="preserve">Boquerón </t>
  </si>
  <si>
    <t>Pendiente</t>
  </si>
  <si>
    <t>TOTAL  IPTV</t>
  </si>
  <si>
    <t>TOTAL  TV PAGA</t>
  </si>
  <si>
    <t>TOTAL RADIO DISTRIBUCIÓN TV</t>
  </si>
  <si>
    <t>TOTAL  DATDH</t>
  </si>
  <si>
    <t>TOTAL CABLEDISTRIBUCIÓN</t>
  </si>
  <si>
    <t>ADSL</t>
  </si>
  <si>
    <t>HFC</t>
  </si>
  <si>
    <t>FO</t>
  </si>
  <si>
    <t>WIMAX</t>
  </si>
  <si>
    <t>RLAN</t>
  </si>
  <si>
    <t>SAT</t>
  </si>
  <si>
    <t>*Suscripciones a banda ancha fija  / población x 100</t>
  </si>
  <si>
    <t>S/D</t>
  </si>
  <si>
    <t>**Suscripciones a banda ancha móvil / población x 100</t>
  </si>
  <si>
    <t>DATDH (TV Satelital)</t>
  </si>
  <si>
    <t xml:space="preserve">Total Tv Paga </t>
  </si>
  <si>
    <t>Suscriptores 2020</t>
  </si>
  <si>
    <t xml:space="preserve">Entretenimientos Piribebuy S.A. </t>
  </si>
  <si>
    <t xml:space="preserve">Piribebuy </t>
  </si>
  <si>
    <t xml:space="preserve">Itapúa, Central </t>
  </si>
  <si>
    <t xml:space="preserve">Encarnación, Cambyretá, Cap. Miranda, Hohenau,Obligado, Bella Vista Sur, Carmen del Paraná y Fram </t>
  </si>
  <si>
    <t xml:space="preserve">Declarado en SPM </t>
  </si>
  <si>
    <t>Alberto Damian Ghiringhelli Cano (TV Cable Pilar)</t>
  </si>
  <si>
    <t xml:space="preserve">Pendiente </t>
  </si>
  <si>
    <t>Simón Konarreuski ( Virgen de Fatima)</t>
  </si>
  <si>
    <t>Frontera Multicanal TV Cable S.A.</t>
  </si>
  <si>
    <t>Chaco Comunicaciones (Chaconet, Leander Friesen) RLAN 5,8</t>
  </si>
  <si>
    <t xml:space="preserve">Intercable Comercial y Servicios S.A. Cable Modem </t>
  </si>
  <si>
    <t>Intercable Comercial y Servicios S.A. F.O.</t>
  </si>
  <si>
    <t xml:space="preserve">Flytec Telecom- F.O. </t>
  </si>
  <si>
    <t xml:space="preserve">Link Telecom - F.O. </t>
  </si>
  <si>
    <t>Vive Telecom - F.O.</t>
  </si>
  <si>
    <t xml:space="preserve">Epifanio Ramirez - F.O. </t>
  </si>
  <si>
    <t xml:space="preserve">Pedro Luis Rojas G- RLAN </t>
  </si>
  <si>
    <t>*</t>
  </si>
  <si>
    <t xml:space="preserve">Obs. </t>
  </si>
  <si>
    <t xml:space="preserve">Alexandre Prieto Telles </t>
  </si>
  <si>
    <t>Telecel   Cable Módem</t>
  </si>
  <si>
    <t>Suscriptores 2021</t>
  </si>
  <si>
    <t>TOTAL HOLA PARAGUAY S.A.*</t>
  </si>
  <si>
    <t>*Estimado en base a la evolución del año 2018</t>
  </si>
  <si>
    <t>Vs. Brother S.A. -</t>
  </si>
  <si>
    <t>Guaranicard SA</t>
  </si>
  <si>
    <t xml:space="preserve">Julio Desvars </t>
  </si>
  <si>
    <t xml:space="preserve">Aimax </t>
  </si>
  <si>
    <t>Tv Única (Edgardo Hermosa ex-MARIO ALFREDO RECALDE MASSI)</t>
  </si>
  <si>
    <t xml:space="preserve">Jorge Espinola </t>
  </si>
  <si>
    <t xml:space="preserve">F.O. </t>
  </si>
  <si>
    <t xml:space="preserve">Acevedo, Zanjita </t>
  </si>
  <si>
    <t>Wind Net SA</t>
  </si>
  <si>
    <t xml:space="preserve">GPON -F.O. </t>
  </si>
  <si>
    <t xml:space="preserve">Mosso y Asociados SA </t>
  </si>
  <si>
    <t xml:space="preserve">Egni Machado Eckert </t>
  </si>
  <si>
    <t>Mosso y Asociados SA</t>
  </si>
  <si>
    <t xml:space="preserve">Ciudad del Este, Presidente Franco </t>
  </si>
  <si>
    <t xml:space="preserve">TV Cable Colmenence S.A. </t>
  </si>
  <si>
    <t>Sol Telecomunicaciones SA</t>
  </si>
  <si>
    <t>SMARTPHONES 4G/LTE</t>
  </si>
  <si>
    <t>SMARTPHONES 3G</t>
  </si>
  <si>
    <t>TABLETS 4G</t>
  </si>
  <si>
    <t>TABLETS 3G</t>
  </si>
  <si>
    <t>SMARTPHONES  3G</t>
  </si>
  <si>
    <t xml:space="preserve">TOTAL GENERAL Smartphones+Tablets </t>
  </si>
  <si>
    <t>TECNOLOGÍA</t>
  </si>
  <si>
    <t xml:space="preserve"> ADSL</t>
  </si>
  <si>
    <t xml:space="preserve">ACCESO </t>
  </si>
  <si>
    <t xml:space="preserve">RLAN </t>
  </si>
  <si>
    <t>SATELITAL</t>
  </si>
  <si>
    <t xml:space="preserve">TOTAL AÑO </t>
  </si>
  <si>
    <t>TOTAL AÑO</t>
  </si>
  <si>
    <t>PENETRACIÓN DE INTERNET BANDA ANCHA MÓVIL**</t>
  </si>
  <si>
    <t>PENETRACIÓN DE INTERNET BANDA ANCHA FIJA*</t>
  </si>
  <si>
    <t>AÑO 2020 EN GS.</t>
  </si>
  <si>
    <t xml:space="preserve">AÑO 2019 EN GS. </t>
  </si>
  <si>
    <t xml:space="preserve">AÑO 2021 EN GS. </t>
  </si>
  <si>
    <t>TELEFONÍA FIJA</t>
  </si>
  <si>
    <t xml:space="preserve">TELEFONÍA MÓVIL (incluye Internet móvil 3G) </t>
  </si>
  <si>
    <t>INTERNET MÓVIL 4G/LTE</t>
  </si>
  <si>
    <t>INTERNET FIJO</t>
  </si>
  <si>
    <t xml:space="preserve">CABLE DISTRIBUCIÓN (Tv cable) </t>
  </si>
  <si>
    <t>RADIO DISTRIBUCIÓN (TV UHF de pago)</t>
  </si>
  <si>
    <t xml:space="preserve">Cooperativa Colonizadora Multiactiva Ferheim Ltda. </t>
  </si>
  <si>
    <t xml:space="preserve">Full Telecomunicaciones SA (Emerson Stern) </t>
  </si>
  <si>
    <t xml:space="preserve">Información no disponible </t>
  </si>
  <si>
    <t xml:space="preserve">Alftech SA </t>
  </si>
  <si>
    <t xml:space="preserve">Asunción y Central </t>
  </si>
  <si>
    <t xml:space="preserve">Asunción y  Central </t>
  </si>
  <si>
    <t>Dejó de operar</t>
  </si>
  <si>
    <t>NUCLEO S.A. - Fijo – Cable Modem</t>
  </si>
  <si>
    <t xml:space="preserve">HFC </t>
  </si>
  <si>
    <t xml:space="preserve">Bruno Enrique Tepper Miszuk </t>
  </si>
  <si>
    <t xml:space="preserve">Cable Televisión Satelital S.R.L. </t>
  </si>
  <si>
    <t>TOTAL FIJO</t>
  </si>
  <si>
    <t xml:space="preserve">&lt;512 Kbps </t>
  </si>
  <si>
    <t xml:space="preserve">&lt;2 Mbps </t>
  </si>
  <si>
    <t xml:space="preserve">&lt;4 Mbps </t>
  </si>
  <si>
    <t xml:space="preserve">&lt;6 Mbps </t>
  </si>
  <si>
    <t xml:space="preserve">&lt;8 Mbps </t>
  </si>
  <si>
    <t xml:space="preserve">&lt;10 Mbps </t>
  </si>
  <si>
    <t xml:space="preserve">&lt;15 Mbps </t>
  </si>
  <si>
    <t xml:space="preserve">&lt;20 Mbps </t>
  </si>
  <si>
    <t xml:space="preserve">&lt;25 Mbps </t>
  </si>
  <si>
    <t xml:space="preserve">&lt;30 Mbps </t>
  </si>
  <si>
    <t xml:space="preserve">&lt;35 Mbps </t>
  </si>
  <si>
    <t xml:space="preserve">&lt;40 Mbps </t>
  </si>
  <si>
    <t xml:space="preserve">&lt;45 Mbps </t>
  </si>
  <si>
    <t xml:space="preserve">&lt;50 Mbps </t>
  </si>
  <si>
    <t xml:space="preserve">&lt;60 Mbps </t>
  </si>
  <si>
    <t xml:space="preserve">&lt;70 Mbps </t>
  </si>
  <si>
    <t xml:space="preserve">&lt;80 Mbps </t>
  </si>
  <si>
    <t xml:space="preserve">&lt;100 Mbps </t>
  </si>
  <si>
    <t xml:space="preserve">&lt;400 Mbps </t>
  </si>
  <si>
    <t xml:space="preserve">&lt;=500 Mbps </t>
  </si>
  <si>
    <t>VELOCIDAD</t>
  </si>
  <si>
    <t xml:space="preserve">Salto del Guaira </t>
  </si>
  <si>
    <t>Canindeyú</t>
  </si>
  <si>
    <t xml:space="preserve">Yhú </t>
  </si>
  <si>
    <t xml:space="preserve">Ñeembucú </t>
  </si>
  <si>
    <r>
      <rPr>
        <sz val="11"/>
        <rFont val="Calibri"/>
        <family val="2"/>
        <scheme val="minor"/>
      </rPr>
      <t>Ca</t>
    </r>
    <r>
      <rPr>
        <sz val="11"/>
        <color theme="1"/>
        <rFont val="Calibri"/>
        <family val="2"/>
        <scheme val="minor"/>
      </rPr>
      <t>ble Visión Ybycuí  S.A.</t>
    </r>
  </si>
  <si>
    <r>
      <t xml:space="preserve">Asunción, todas las ciudades del Dpto. Central (19), Yaguarón, San Bernardino, Ypacaraí, Encarnación, Cambyretá, Villa Hayes, Benjamín Aceval, </t>
    </r>
    <r>
      <rPr>
        <sz val="10"/>
        <rFont val="Calibri"/>
        <family val="2"/>
        <scheme val="minor"/>
      </rPr>
      <t>Ciudad del Este, Hernandarias, Pte. Franco, Hohenau, Obligado, Bella Vista, Trinidad, Cap. Miranda,  Nueva Italia, San Antonio,  Altos, Tobati, Itacurubi de la Cordillera, San 
Jose de los Arroyos, Caacupé, Eusebio Ayala, Piribebuy, Atyrá, Caaguazú, J.E.Estigarribia, P.J.Caballero, Concepcion, San Juan Bautista,
San ignacio, Paraguari, Carapegua, Villarrica, Pilar, Loma Plata, Filadelfia, Neuland.</t>
    </r>
    <r>
      <rPr>
        <sz val="10"/>
        <color rgb="FFFF0000"/>
        <rFont val="Calibri"/>
        <family val="2"/>
        <scheme val="minor"/>
      </rPr>
      <t xml:space="preserve">
</t>
    </r>
  </si>
  <si>
    <r>
      <t xml:space="preserve">Itapúa, Asunción, Central, Presidente Hayes, </t>
    </r>
    <r>
      <rPr>
        <sz val="10"/>
        <rFont val="Calibri"/>
        <family val="2"/>
        <scheme val="minor"/>
      </rPr>
      <t>Alto Paraná, Paraguarí, Ñeembucu, Cordillera, Misiones, Guairá, Caaguazú, Amambay, Concepción.</t>
    </r>
  </si>
  <si>
    <t xml:space="preserve">Cooperativa Colonizadora Multiactiva </t>
  </si>
  <si>
    <t>Telecel S.A. -(ex CVC)</t>
  </si>
  <si>
    <t>Cablevisión Curuguaty (NILDA CONCEPCION CASTILLO DE ORTEGA.)</t>
  </si>
  <si>
    <t>Cablevisión Katuete (Hugo Hernán Rodríguez Páez)</t>
  </si>
  <si>
    <t xml:space="preserve">Gosi S.A. - </t>
  </si>
  <si>
    <t xml:space="preserve">Emprendor S.A. </t>
  </si>
  <si>
    <t xml:space="preserve">Itakaru S.A. </t>
  </si>
  <si>
    <t xml:space="preserve">Santtion S.A. </t>
  </si>
  <si>
    <t xml:space="preserve">Kaarendy S.A. </t>
  </si>
  <si>
    <t>Dario Ramon Benitez Velazquez</t>
  </si>
  <si>
    <t>Capiivary y Yrybucuá</t>
  </si>
  <si>
    <t>Santa Rosa del Mbutuy</t>
  </si>
  <si>
    <t>Guayayvi Cablevisión S.R.L. - María Silvana Cañete de Arias</t>
  </si>
  <si>
    <t>Epifanio Ramirez</t>
  </si>
  <si>
    <t xml:space="preserve"> San Ignacio</t>
  </si>
  <si>
    <t xml:space="preserve">Maria Ines Palacios </t>
  </si>
  <si>
    <t>Gral. Artigas</t>
  </si>
  <si>
    <t>San Vicente Pancholo</t>
  </si>
  <si>
    <t>Myrian Beatriz Ruiz Morinigo</t>
  </si>
  <si>
    <t>Loreto</t>
  </si>
  <si>
    <t>María Julia Alderete Torres -  TV Cable San  Alberto</t>
  </si>
  <si>
    <t xml:space="preserve">Caaguazú Cable Color </t>
  </si>
  <si>
    <t>Agus S.A.</t>
  </si>
  <si>
    <t>Ideal  CTV S.R.L.</t>
  </si>
  <si>
    <t>Digno Emerito Cuenca Gauto</t>
  </si>
  <si>
    <t>Hernandarias</t>
  </si>
  <si>
    <t>Obdulio Amado Fernandez Ferreira</t>
  </si>
  <si>
    <t>Nueva Italia</t>
  </si>
  <si>
    <t>Saltos del Guairá</t>
  </si>
  <si>
    <t>Arroyos y Esteros</t>
  </si>
  <si>
    <t>San Jose de los Arroyos</t>
  </si>
  <si>
    <t>Itagua</t>
  </si>
  <si>
    <t>Eduardo Manuel Zarza Abente</t>
  </si>
  <si>
    <t>Delia Chaparro de Perez</t>
  </si>
  <si>
    <t>Guillermo Adolfo Escurra Espinola</t>
  </si>
  <si>
    <t>Matillde Armoa de Ayala</t>
  </si>
  <si>
    <t>Monica Isabel Mongelos Mendoza</t>
  </si>
  <si>
    <t xml:space="preserve">Desarrollos y Proyectos S.A. </t>
  </si>
  <si>
    <t xml:space="preserve">Indicador </t>
  </si>
  <si>
    <t xml:space="preserve">CII en Gbps </t>
  </si>
  <si>
    <t>Suscriptores 2022</t>
  </si>
  <si>
    <t xml:space="preserve">TVH SA </t>
  </si>
  <si>
    <t xml:space="preserve">Julio Cesar Rodriguez </t>
  </si>
  <si>
    <t>Grupo Speed SA</t>
  </si>
  <si>
    <t xml:space="preserve">GPON-F.O. </t>
  </si>
  <si>
    <t xml:space="preserve">Roberto Ibañez </t>
  </si>
  <si>
    <t>San Pedro, Canindeyú</t>
  </si>
  <si>
    <t>Alberdi, Villa Franca</t>
  </si>
  <si>
    <t>Boquerón, Villa Hayes</t>
  </si>
  <si>
    <t>Filadelfia, Mcal Estigarribia, Tte. 1ro. Manuel Irala Fernandez</t>
  </si>
  <si>
    <t>La Paloma, Puente Kyha, Salto del Guairá</t>
  </si>
  <si>
    <t>Asunción, Nueva Colombia, Altos</t>
  </si>
  <si>
    <t>Asunción, Cordillera</t>
  </si>
  <si>
    <t>Asunción, Lambaré, Ñemby, Fdo de la Mora, San Lorenzo, Capiatá, M.R.Alonso, Limpio, Luque, Villeta, Itauguá, Ypané, Itá, ciudad de Paraguarí, Carapeguá, Villa Florida, San Juan Bautista, San Ignacio, Gral Delgado, Cnel Bogado, Encarnación, Obligado, Tomás Romero Pereira (ex María Auxiliadora), Naranjal, Santa Rita, Pte Franco, Ciudad del Este, Minga Guazú, Hernandarias, ciudad de Caaguazú, Cnel Oviedo, Caacupé, Itauguá, San Alberto, Katueté, Salto del Guairá, Juan E.O’Leary, Villarrica, ciudad de Concepción, P.J.Caballero, San Estanislao, Santa Rosa del Aguaray, Villa Oliva, Villa Franca y Pilar,ENCARNACIÓN. J.E. ESTIGARRIBIA, SANTA RITA, VILLARRICA, TOBATÍ, ITACURUBÍ DE LA CORDILLERA, TOMAS ROMERO PEREREIRA, CORONEL OVIEDO, CAAZAPÁ, SAN JUAN BAUTISTA, PARAGUARÍ, Villa Elisa, Quiindy, Caapucú, San Antonio, Nueva Italia, Guarambaré, Yaguarón, San Roque González de Santacruz, San Miguel, Santa Rosa de Lima, San Patricio, Carmen del Paraná, Capitán Miranda, Trinidad, Bella Vista Sur, Pirapó, San Rafael del Paraná (localidad de Naranjito), Iruña, San Cristóbal, Santa Rosa del Monday, los Cedrales, Yguazú, Dr. Juan León Mallorquín, Mauricio José Troche, Natalicio Talavera, Yataity, San José de los Arroyos, Eusebio Ayala, Ypacarai, San Bernardino, Santa Fe del Paraná, Itakyry (Cruce Itakyry), Minga Porá, Nueva Esperanza, la Paloma del Espíritu Santo, Liberación, Guayaibí, Horqueta, San Pedro del Ycuamandiyú, Choré, Alberdi, Santiago Misiones y Tacuaras (localidad de Mburica), Emboscada, Altos, Atyrá, Simón Bolívar, Santa Elena, Dr. Ceclio Báez, Mbocayaty del Guairá, Independencia, Santa María de Fe, Ayolas, Villa Hayes, Benjamín Aceval, Yuty, La Paz, Curuguaty, Yby Yaú, Gral Resquín</t>
  </si>
  <si>
    <t xml:space="preserve">Asunción, Central, Alto Paraná  </t>
  </si>
  <si>
    <t xml:space="preserve">Asunción, Mariano Roque Alonso, Fernando de la Mora, Luque, Ciudad del Este, San Lorenzo, Lambaré, Hernandarias, Presidente Franco </t>
  </si>
  <si>
    <t>Nueva Esperanza, Katueté, Corpus Cristhi, Ybyrarovana, Minga Pora, Laurel</t>
  </si>
  <si>
    <t>J. E. Esigarribia, José D. Ocampos, Juan E. O´leary,  Raúl Arsenio Oviedo, Nueva Toledo, Mcal. F. S. López, José D. Ocampos, Vaquería, San Joaquín</t>
  </si>
  <si>
    <t xml:space="preserve">Alberto Damian Ghiringheri </t>
  </si>
  <si>
    <t xml:space="preserve">Favian Augusto Fernandez </t>
  </si>
  <si>
    <t xml:space="preserve">Efigenia Rojas Garay </t>
  </si>
  <si>
    <t>GPON</t>
  </si>
  <si>
    <t xml:space="preserve">Alfredo Sosa Martinez </t>
  </si>
  <si>
    <t>Carlos Rotela (Starpy)</t>
  </si>
  <si>
    <t xml:space="preserve">Miguel Angel Vazquez </t>
  </si>
  <si>
    <t xml:space="preserve">WIMAX </t>
  </si>
  <si>
    <t>Presidente Franco</t>
  </si>
  <si>
    <t>Ciudad del Este, Los Cedrales, San Isidro</t>
  </si>
  <si>
    <t xml:space="preserve">San Pedro  </t>
  </si>
  <si>
    <t>Guajayvi</t>
  </si>
  <si>
    <t xml:space="preserve">Santa Rosa  </t>
  </si>
  <si>
    <t xml:space="preserve">Alberdi </t>
  </si>
  <si>
    <t>TESAM PY SA</t>
  </si>
  <si>
    <t xml:space="preserve">Julio César Gutierrez Esteche </t>
  </si>
  <si>
    <t>Juan Ramon Bogarin Ramirez</t>
  </si>
  <si>
    <t xml:space="preserve">Eladio Britez Garcia </t>
  </si>
  <si>
    <t xml:space="preserve">GPON </t>
  </si>
  <si>
    <t xml:space="preserve">Derlis Andrés Mena Martinez </t>
  </si>
  <si>
    <t>La Paloma , Puerto Adela (Km 24), F.C.Alvarez , Katueté , Corpus Christi , Nueva Esperanza, Ybyrarovaná , Ybypyta , Villa Curuguaty, Villa Ygatimí , Curuguaty .</t>
  </si>
  <si>
    <t xml:space="preserve">Guajayvi </t>
  </si>
  <si>
    <t>Yataity</t>
  </si>
  <si>
    <t>Eusebio Ayala , Piribebuy, Atyra, Caacupe, Tobati, Arroyo y Esteros, Loma Grande</t>
  </si>
  <si>
    <t>Declarado en SPM</t>
  </si>
  <si>
    <t xml:space="preserve">Luque, Asunción, San Lorenzo, Fernando de la Mora, Lambare, Ñemby, Capiata </t>
  </si>
  <si>
    <t xml:space="preserve">Central y Asunción </t>
  </si>
  <si>
    <t xml:space="preserve">AÑO 2022 EN GS. </t>
  </si>
  <si>
    <t xml:space="preserve">Luz María Riquelme Franco </t>
  </si>
  <si>
    <t xml:space="preserve">Pilar </t>
  </si>
  <si>
    <t xml:space="preserve">Vidal Gonzalez Rivas </t>
  </si>
  <si>
    <t xml:space="preserve">Arroyito </t>
  </si>
  <si>
    <t xml:space="preserve">Juan Domingo Caballero Gimenez </t>
  </si>
  <si>
    <t xml:space="preserve">Josefina Quiroga Leiva </t>
  </si>
  <si>
    <t xml:space="preserve">San Ignacio Misiones </t>
  </si>
  <si>
    <t>Group Prill Company SA</t>
  </si>
  <si>
    <t>RLAN - GPON</t>
  </si>
  <si>
    <t xml:space="preserve">Francisco Javier Martínez Benítez </t>
  </si>
  <si>
    <t>Villa del Rosario-Gnal Elizardo Aquino</t>
  </si>
  <si>
    <t>x</t>
  </si>
  <si>
    <t>Porfirio Ernesto Duenas Sandoval</t>
  </si>
  <si>
    <t>Borja, Iturbe. San Salvador</t>
  </si>
  <si>
    <t>Featurephones (GPRS)</t>
  </si>
  <si>
    <t>Otros (Dongles)</t>
  </si>
  <si>
    <r>
      <t xml:space="preserve">Suscriptores 2023 </t>
    </r>
    <r>
      <rPr>
        <b/>
        <sz val="11"/>
        <color rgb="FFFF0000"/>
        <rFont val="Calibri"/>
        <family val="2"/>
        <scheme val="minor"/>
      </rPr>
      <t>(dic 23)</t>
    </r>
  </si>
  <si>
    <t xml:space="preserve">AÑO 2023 EN GS. </t>
  </si>
  <si>
    <t>Thiago Messa Brune</t>
  </si>
  <si>
    <t xml:space="preserve">Nueva Esperanza </t>
  </si>
  <si>
    <t>Nueva Esperanza, Yvyrarovaná, Minga Pora, Corpus Christi</t>
  </si>
  <si>
    <t>Alto Paraná, Canindeyú</t>
  </si>
  <si>
    <t>&gt;500 Mbps</t>
  </si>
  <si>
    <t>TABLETAS 2G</t>
  </si>
  <si>
    <t>FEATUREPHONES (GPRS)</t>
  </si>
  <si>
    <t>SMARTPHONE - 2G</t>
  </si>
  <si>
    <t>Datos  (Estimados)</t>
  </si>
  <si>
    <t>Datos Estimados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</si>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</sst>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mm/yy"/>
    <numFmt numFmtId="169" formatCode="_-* #,##0\ _€_-;\-* #,##0\ _€_-;_-* &quot;-&quot;??\ _€_-;_-@_-"/>
    <numFmt numFmtId="170" formatCode="0.0%"/>
    <numFmt numFmtId="171" formatCode="_(* #,##0_);_(* \(#,##0\);_(* &quot;-&quot;??_);_(@_)"/>
    <numFmt numFmtId="172" formatCode="_ * #,##0_ ;_ * \-#,##0_ ;_ * &quot;-&quot;??_ ;_ @_ "/>
  </numFmts>
  <fonts count="28">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0"/>
      <name val="Arial"/>
      <family val="2"/>
    </font>
    <font>
      <sz val="11"/>
      <color theme="1"/>
      <name val="Calibri"/>
      <family val="2"/>
    </font>
    <font>
      <sz val="10"/>
      <name val="Courier"/>
      <family val="3"/>
    </font>
    <font>
      <sz val="11"/>
      <color rgb="FFFF0000"/>
      <name val="Calibri"/>
      <family val="2"/>
      <scheme val="minor"/>
    </font>
    <font>
      <b/>
      <sz val="11"/>
      <color indexed="8"/>
      <name val="Calibri"/>
      <family val="2"/>
      <scheme val="minor"/>
    </font>
    <font>
      <sz val="11"/>
      <color indexed="8"/>
      <name val="Calibri"/>
      <family val="2"/>
      <scheme val="minor"/>
    </font>
    <font>
      <b/>
      <sz val="11"/>
      <name val="Arial1"/>
    </font>
    <font>
      <sz val="10"/>
      <color rgb="FF333333"/>
      <name val="Arial"/>
      <family val="2"/>
    </font>
    <font>
      <sz val="10.5"/>
      <color theme="1"/>
      <name val="Calibri"/>
      <family val="2"/>
      <scheme val="minor"/>
    </font>
    <font>
      <sz val="11"/>
      <color rgb="FF000000"/>
      <name val="Calibri"/>
      <family val="2"/>
      <scheme val="minor"/>
    </font>
    <font>
      <sz val="11"/>
      <color rgb="FF333333"/>
      <name val="Calibri"/>
      <family val="2"/>
      <scheme val="minor"/>
    </font>
    <font>
      <sz val="10"/>
      <color rgb="FF00000A"/>
      <name val="Calibri"/>
      <family val="2"/>
      <scheme val="minor"/>
    </font>
    <font>
      <sz val="10"/>
      <name val="Calibri"/>
      <family val="2"/>
      <scheme val="minor"/>
    </font>
    <font>
      <sz val="10"/>
      <color rgb="FFFF0000"/>
      <name val="Calibri"/>
      <family val="2"/>
      <scheme val="minor"/>
    </font>
    <font>
      <sz val="10"/>
      <color theme="1"/>
      <name val="Calibri"/>
      <family val="2"/>
      <scheme val="minor"/>
    </font>
    <font>
      <b/>
      <sz val="10"/>
      <name val="Calibri"/>
      <family val="2"/>
      <scheme val="minor"/>
    </font>
    <font>
      <b/>
      <sz val="11"/>
      <color theme="1"/>
      <name val="Calibri"/>
      <family val="2"/>
    </font>
    <font>
      <sz val="9"/>
      <color indexed="81"/>
      <name val="Tahoma"/>
      <family val="2"/>
    </font>
    <font>
      <b/>
      <sz val="9"/>
      <color indexed="81"/>
      <name val="Tahoma"/>
      <family val="2"/>
    </font>
    <font>
      <b/>
      <sz val="11"/>
      <color rgb="FFFF0000"/>
      <name val="Calibri"/>
      <family val="2"/>
      <scheme val="minor"/>
    </font>
    <font>
      <b/>
      <sz val="11"/>
      <color theme="1"/>
      <name val="Calibri"/>
      <family val="2"/>
      <scheme val="minor"/>
    </font>
    <font>
      <sz val="9"/>
      <color theme="1"/>
      <name val="Segoe UI"/>
      <family val="2"/>
      <charset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0" fontId="6" fillId="0" borderId="0"/>
    <xf numFmtId="43" fontId="8"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7" fillId="0" borderId="0"/>
    <xf numFmtId="0" fontId="1" fillId="0" borderId="0"/>
    <xf numFmtId="164" fontId="27" fillId="0" borderId="0" applyFont="0" applyFill="0" applyBorder="0" applyAlignment="0" applyProtection="0"/>
  </cellStyleXfs>
  <cellXfs count="487">
    <xf numFmtId="0" fontId="0" fillId="0" borderId="0" xfId="0"/>
    <xf numFmtId="0" fontId="3" fillId="0" borderId="0" xfId="0" applyFont="1" applyFill="1"/>
    <xf numFmtId="0" fontId="0" fillId="0" borderId="0" xfId="0" applyFill="1"/>
    <xf numFmtId="0" fontId="0" fillId="0" borderId="2" xfId="0" applyFill="1" applyBorder="1" applyAlignment="1">
      <alignment horizontal="left" vertical="center" wrapText="1"/>
    </xf>
    <xf numFmtId="0" fontId="0" fillId="0" borderId="4" xfId="0" applyFill="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xf>
    <xf numFmtId="41" fontId="2" fillId="3" borderId="0" xfId="0" applyNumberFormat="1" applyFont="1" applyFill="1" applyBorder="1"/>
    <xf numFmtId="0" fontId="3" fillId="0" borderId="4" xfId="0" applyFont="1" applyFill="1" applyBorder="1" applyAlignment="1">
      <alignment vertical="center" wrapText="1"/>
    </xf>
    <xf numFmtId="0" fontId="0" fillId="0" borderId="4" xfId="0" applyFont="1" applyFill="1" applyBorder="1" applyAlignment="1">
      <alignment vertical="center" wrapText="1"/>
    </xf>
    <xf numFmtId="0" fontId="0" fillId="0" borderId="0" xfId="0"/>
    <xf numFmtId="0" fontId="3" fillId="0" borderId="4"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0" fillId="0" borderId="4"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xf numFmtId="0" fontId="0" fillId="0" borderId="0" xfId="0" applyBorder="1"/>
    <xf numFmtId="0" fontId="0" fillId="0" borderId="4" xfId="0" applyFill="1" applyBorder="1" applyAlignment="1">
      <alignment horizontal="left" vertical="center" wrapText="1"/>
    </xf>
    <xf numFmtId="166" fontId="3" fillId="0" borderId="4" xfId="2" applyFont="1" applyFill="1" applyBorder="1" applyAlignment="1">
      <alignment horizontal="left" vertical="center"/>
    </xf>
    <xf numFmtId="0" fontId="0" fillId="0" borderId="9" xfId="0" applyFont="1" applyFill="1" applyBorder="1" applyAlignment="1">
      <alignment horizontal="left" vertical="center"/>
    </xf>
    <xf numFmtId="0" fontId="3" fillId="0" borderId="9" xfId="0" applyFont="1" applyFill="1" applyBorder="1" applyAlignment="1">
      <alignment horizontal="left" vertical="center"/>
    </xf>
    <xf numFmtId="0" fontId="0" fillId="0" borderId="4" xfId="0" applyFill="1" applyBorder="1"/>
    <xf numFmtId="0" fontId="3" fillId="0" borderId="10" xfId="0" applyFont="1" applyFill="1" applyBorder="1" applyAlignment="1">
      <alignment vertical="center" wrapText="1"/>
    </xf>
    <xf numFmtId="166" fontId="0" fillId="0" borderId="0" xfId="0" applyNumberFormat="1" applyFill="1" applyBorder="1"/>
    <xf numFmtId="170" fontId="11" fillId="0" borderId="4" xfId="3" applyNumberFormat="1" applyFont="1" applyFill="1" applyBorder="1" applyAlignment="1">
      <alignment horizontal="center" vertical="center" wrapText="1"/>
    </xf>
    <xf numFmtId="10" fontId="0" fillId="0" borderId="4" xfId="3" applyNumberFormat="1" applyFont="1" applyBorder="1" applyAlignment="1">
      <alignment horizontal="center"/>
    </xf>
    <xf numFmtId="10" fontId="11" fillId="0" borderId="4" xfId="3" applyNumberFormat="1" applyFont="1" applyFill="1" applyBorder="1" applyAlignment="1">
      <alignment horizontal="center" vertical="center" wrapText="1"/>
    </xf>
    <xf numFmtId="17" fontId="12" fillId="0" borderId="4" xfId="0" applyNumberFormat="1" applyFont="1" applyFill="1" applyBorder="1" applyAlignment="1">
      <alignment horizontal="center" vertical="center"/>
    </xf>
    <xf numFmtId="170" fontId="0" fillId="0" borderId="4" xfId="3" applyNumberFormat="1" applyFont="1" applyBorder="1"/>
    <xf numFmtId="0" fontId="0" fillId="3" borderId="0" xfId="0" applyFill="1"/>
    <xf numFmtId="2" fontId="0" fillId="3" borderId="0" xfId="0" applyNumberFormat="1" applyFill="1" applyAlignment="1">
      <alignment horizontal="center"/>
    </xf>
    <xf numFmtId="2" fontId="0" fillId="3" borderId="0" xfId="0" applyNumberFormat="1" applyFill="1"/>
    <xf numFmtId="166" fontId="0" fillId="3" borderId="0" xfId="2" applyFont="1" applyFill="1"/>
    <xf numFmtId="10" fontId="0" fillId="3" borderId="0" xfId="3" applyNumberFormat="1" applyFont="1" applyFill="1"/>
    <xf numFmtId="171" fontId="0" fillId="3" borderId="0" xfId="0" applyNumberFormat="1" applyFill="1"/>
    <xf numFmtId="0" fontId="0" fillId="3" borderId="0" xfId="0" applyFill="1" applyAlignment="1">
      <alignment horizontal="center"/>
    </xf>
    <xf numFmtId="41" fontId="0" fillId="3" borderId="0" xfId="0" applyNumberFormat="1" applyFill="1"/>
    <xf numFmtId="10" fontId="0" fillId="3" borderId="0" xfId="0" applyNumberFormat="1" applyFill="1"/>
    <xf numFmtId="0" fontId="3" fillId="3" borderId="0" xfId="0" applyFont="1" applyFill="1"/>
    <xf numFmtId="171" fontId="2" fillId="3" borderId="0" xfId="9" applyNumberFormat="1" applyFont="1" applyFill="1" applyBorder="1"/>
    <xf numFmtId="166" fontId="0" fillId="3" borderId="0" xfId="0" applyNumberFormat="1" applyFill="1"/>
    <xf numFmtId="17" fontId="2" fillId="3" borderId="0" xfId="0" applyNumberFormat="1" applyFont="1" applyFill="1" applyBorder="1" applyAlignment="1">
      <alignment horizontal="center" vertical="center"/>
    </xf>
    <xf numFmtId="166" fontId="0" fillId="3" borderId="0" xfId="0" applyNumberFormat="1" applyFill="1" applyBorder="1" applyAlignment="1">
      <alignment vertical="center"/>
    </xf>
    <xf numFmtId="166" fontId="0" fillId="3" borderId="0" xfId="0" applyNumberFormat="1" applyFill="1" applyBorder="1"/>
    <xf numFmtId="41" fontId="2" fillId="3" borderId="0" xfId="0" applyNumberFormat="1" applyFont="1" applyFill="1"/>
    <xf numFmtId="170" fontId="0" fillId="3" borderId="0" xfId="3" applyNumberFormat="1" applyFont="1" applyFill="1"/>
    <xf numFmtId="0" fontId="0" fillId="3" borderId="0" xfId="0" applyFill="1" applyBorder="1"/>
    <xf numFmtId="0" fontId="0" fillId="3" borderId="0" xfId="0" applyFill="1" applyBorder="1" applyAlignment="1">
      <alignment horizontal="left"/>
    </xf>
    <xf numFmtId="0" fontId="0" fillId="3" borderId="0" xfId="0" applyFill="1" applyBorder="1" applyAlignment="1">
      <alignment wrapText="1"/>
    </xf>
    <xf numFmtId="0" fontId="2" fillId="3" borderId="0" xfId="0" applyFont="1" applyFill="1"/>
    <xf numFmtId="172" fontId="0" fillId="3" borderId="0" xfId="0" applyNumberFormat="1" applyFill="1" applyBorder="1"/>
    <xf numFmtId="172" fontId="14" fillId="3" borderId="0" xfId="1" applyNumberFormat="1" applyFont="1" applyFill="1" applyBorder="1" applyAlignment="1">
      <alignment wrapText="1"/>
    </xf>
    <xf numFmtId="3" fontId="2" fillId="3" borderId="0" xfId="0" applyNumberFormat="1" applyFont="1" applyFill="1"/>
    <xf numFmtId="3" fontId="0" fillId="3" borderId="0" xfId="0" applyNumberFormat="1" applyFill="1"/>
    <xf numFmtId="166" fontId="0" fillId="3" borderId="0" xfId="2" applyFont="1" applyFill="1" applyBorder="1"/>
    <xf numFmtId="3" fontId="0" fillId="3" borderId="0" xfId="0" applyNumberFormat="1" applyFill="1" applyBorder="1"/>
    <xf numFmtId="0" fontId="4" fillId="3" borderId="0" xfId="0" applyFont="1" applyFill="1" applyBorder="1" applyAlignment="1">
      <alignment vertical="center"/>
    </xf>
    <xf numFmtId="0" fontId="2" fillId="2" borderId="0" xfId="0" applyFont="1" applyFill="1" applyAlignment="1">
      <alignment horizontal="left"/>
    </xf>
    <xf numFmtId="0" fontId="0" fillId="0" borderId="4" xfId="0" applyFont="1" applyFill="1" applyBorder="1" applyAlignment="1">
      <alignment horizontal="center" vertical="center" wrapText="1"/>
    </xf>
    <xf numFmtId="0" fontId="2" fillId="0" borderId="6" xfId="0" applyFont="1" applyFill="1" applyBorder="1" applyAlignment="1">
      <alignment horizontal="left" vertical="center"/>
    </xf>
    <xf numFmtId="0" fontId="0" fillId="0" borderId="2" xfId="0" applyFill="1" applyBorder="1" applyAlignment="1">
      <alignment horizontal="left"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17" fontId="2" fillId="6" borderId="2" xfId="0" applyNumberFormat="1" applyFont="1" applyFill="1" applyBorder="1" applyAlignment="1">
      <alignment horizontal="center" vertical="center"/>
    </xf>
    <xf numFmtId="0" fontId="2" fillId="3" borderId="13" xfId="0" applyFont="1" applyFill="1" applyBorder="1" applyAlignment="1">
      <alignment horizontal="left" vertical="center"/>
    </xf>
    <xf numFmtId="41" fontId="2" fillId="3" borderId="13" xfId="0" applyNumberFormat="1" applyFont="1" applyFill="1" applyBorder="1"/>
    <xf numFmtId="0" fontId="2" fillId="6" borderId="4" xfId="0" applyFont="1" applyFill="1" applyBorder="1" applyAlignment="1">
      <alignment horizontal="center" vertical="center"/>
    </xf>
    <xf numFmtId="170" fontId="2" fillId="3" borderId="0" xfId="3" applyNumberFormat="1" applyFont="1" applyFill="1"/>
    <xf numFmtId="0" fontId="15"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169" fontId="2" fillId="3" borderId="0" xfId="1" applyNumberFormat="1" applyFont="1" applyFill="1"/>
    <xf numFmtId="0" fontId="2" fillId="3" borderId="0" xfId="0" applyFont="1" applyFill="1" applyAlignment="1">
      <alignment wrapText="1"/>
    </xf>
    <xf numFmtId="0" fontId="2" fillId="3" borderId="0" xfId="0" applyFont="1" applyFill="1" applyBorder="1" applyAlignment="1">
      <alignment horizontal="center" vertical="top"/>
    </xf>
    <xf numFmtId="170" fontId="0" fillId="0" borderId="4" xfId="3" applyNumberFormat="1" applyFont="1" applyFill="1" applyBorder="1"/>
    <xf numFmtId="0" fontId="10" fillId="6" borderId="4" xfId="0" applyFont="1" applyFill="1" applyBorder="1" applyAlignment="1">
      <alignment horizontal="center" vertical="top" wrapText="1"/>
    </xf>
    <xf numFmtId="0" fontId="2" fillId="3" borderId="0" xfId="0" applyFont="1" applyFill="1" applyBorder="1" applyAlignment="1">
      <alignment vertical="center"/>
    </xf>
    <xf numFmtId="0" fontId="0" fillId="3" borderId="0" xfId="0" applyFont="1" applyFill="1"/>
    <xf numFmtId="0" fontId="2" fillId="6" borderId="14" xfId="0" applyFont="1" applyFill="1" applyBorder="1" applyAlignment="1">
      <alignment horizontal="center" vertical="center"/>
    </xf>
    <xf numFmtId="17" fontId="3" fillId="6" borderId="4" xfId="0" applyNumberFormat="1" applyFont="1" applyFill="1" applyBorder="1" applyAlignment="1">
      <alignment horizontal="left" vertical="center"/>
    </xf>
    <xf numFmtId="17" fontId="12" fillId="3" borderId="0" xfId="0" applyNumberFormat="1" applyFont="1" applyFill="1" applyBorder="1" applyAlignment="1">
      <alignment horizontal="left" vertical="center"/>
    </xf>
    <xf numFmtId="3" fontId="16" fillId="2" borderId="4" xfId="0" applyNumberFormat="1" applyFont="1" applyFill="1" applyBorder="1"/>
    <xf numFmtId="3" fontId="16" fillId="5" borderId="4" xfId="0" applyNumberFormat="1" applyFont="1" applyFill="1" applyBorder="1"/>
    <xf numFmtId="0" fontId="3" fillId="0" borderId="10" xfId="0" applyFont="1" applyFill="1" applyBorder="1" applyAlignment="1">
      <alignment horizontal="center" vertical="center" wrapText="1"/>
    </xf>
    <xf numFmtId="166" fontId="0" fillId="0" borderId="29" xfId="0" applyNumberFormat="1" applyFont="1" applyBorder="1" applyAlignment="1">
      <alignment horizontal="left" vertical="top"/>
    </xf>
    <xf numFmtId="41" fontId="0" fillId="0" borderId="19" xfId="0" applyNumberFormat="1" applyFont="1" applyBorder="1" applyAlignment="1">
      <alignment horizontal="center" vertical="center"/>
    </xf>
    <xf numFmtId="166" fontId="0" fillId="0" borderId="19" xfId="0" applyNumberFormat="1" applyBorder="1" applyAlignment="1">
      <alignment horizontal="center" vertical="center"/>
    </xf>
    <xf numFmtId="166" fontId="0" fillId="0" borderId="30" xfId="0" applyNumberFormat="1" applyFont="1" applyBorder="1" applyAlignment="1">
      <alignment horizontal="left" vertical="top"/>
    </xf>
    <xf numFmtId="41" fontId="0" fillId="0" borderId="31" xfId="0" applyNumberFormat="1" applyFont="1" applyBorder="1" applyAlignment="1">
      <alignment horizontal="center" vertical="center"/>
    </xf>
    <xf numFmtId="166" fontId="0" fillId="0" borderId="31" xfId="0" applyNumberFormat="1" applyBorder="1" applyAlignment="1">
      <alignment horizontal="center" vertical="center"/>
    </xf>
    <xf numFmtId="166" fontId="2" fillId="0" borderId="32" xfId="0" applyNumberFormat="1" applyFont="1" applyFill="1" applyBorder="1"/>
    <xf numFmtId="41" fontId="2" fillId="0" borderId="28" xfId="0" applyNumberFormat="1" applyFont="1" applyFill="1" applyBorder="1"/>
    <xf numFmtId="0" fontId="0" fillId="0" borderId="34" xfId="0" applyFont="1" applyBorder="1" applyAlignment="1">
      <alignment horizontal="left" vertical="top"/>
    </xf>
    <xf numFmtId="41" fontId="0" fillId="0" borderId="18" xfId="0" applyNumberFormat="1" applyFont="1" applyBorder="1" applyAlignment="1">
      <alignment horizontal="center" vertical="center"/>
    </xf>
    <xf numFmtId="166" fontId="0" fillId="0" borderId="18" xfId="0" applyNumberFormat="1" applyBorder="1" applyAlignment="1">
      <alignment horizontal="center" vertical="center"/>
    </xf>
    <xf numFmtId="0" fontId="2" fillId="6" borderId="32" xfId="0" applyFont="1" applyFill="1" applyBorder="1" applyAlignment="1">
      <alignment horizontal="center" vertical="center"/>
    </xf>
    <xf numFmtId="17" fontId="2" fillId="6" borderId="28" xfId="0" applyNumberFormat="1" applyFont="1" applyFill="1" applyBorder="1" applyAlignment="1">
      <alignment horizontal="center" vertical="center"/>
    </xf>
    <xf numFmtId="17" fontId="2" fillId="6" borderId="33" xfId="0" applyNumberFormat="1" applyFont="1" applyFill="1" applyBorder="1" applyAlignment="1">
      <alignment horizontal="center" vertical="center"/>
    </xf>
    <xf numFmtId="166" fontId="0" fillId="3" borderId="19" xfId="0" applyNumberFormat="1" applyFill="1" applyBorder="1" applyAlignment="1">
      <alignment vertical="top"/>
    </xf>
    <xf numFmtId="166" fontId="0" fillId="3" borderId="18" xfId="0" applyNumberFormat="1" applyFill="1" applyBorder="1" applyAlignment="1">
      <alignment vertical="top"/>
    </xf>
    <xf numFmtId="0" fontId="2" fillId="6" borderId="28" xfId="0" applyFont="1" applyFill="1" applyBorder="1" applyAlignment="1">
      <alignment horizontal="center" vertical="center"/>
    </xf>
    <xf numFmtId="17" fontId="2" fillId="6" borderId="32" xfId="0" applyNumberFormat="1" applyFont="1" applyFill="1" applyBorder="1" applyAlignment="1">
      <alignment horizontal="center" vertical="center"/>
    </xf>
    <xf numFmtId="166" fontId="0" fillId="3" borderId="31" xfId="0" applyNumberFormat="1" applyFill="1" applyBorder="1" applyAlignment="1">
      <alignment vertical="top"/>
    </xf>
    <xf numFmtId="166" fontId="2" fillId="0" borderId="28" xfId="0" applyNumberFormat="1" applyFont="1" applyFill="1" applyBorder="1"/>
    <xf numFmtId="166" fontId="0" fillId="0" borderId="19" xfId="2" applyFont="1" applyBorder="1" applyAlignment="1">
      <alignment vertical="center"/>
    </xf>
    <xf numFmtId="17" fontId="2" fillId="6" borderId="37" xfId="0" applyNumberFormat="1" applyFont="1" applyFill="1" applyBorder="1" applyAlignment="1">
      <alignment horizontal="center" vertical="center"/>
    </xf>
    <xf numFmtId="166" fontId="0" fillId="0" borderId="19" xfId="0" applyNumberFormat="1" applyFont="1" applyFill="1" applyBorder="1" applyAlignment="1">
      <alignment vertical="center"/>
    </xf>
    <xf numFmtId="166" fontId="0" fillId="2" borderId="19" xfId="0" applyNumberFormat="1" applyFont="1" applyFill="1" applyBorder="1" applyAlignment="1">
      <alignment horizontal="right" vertical="center"/>
    </xf>
    <xf numFmtId="166" fontId="0" fillId="2" borderId="19" xfId="0" applyNumberFormat="1" applyFont="1" applyFill="1" applyBorder="1" applyAlignment="1">
      <alignment vertical="center"/>
    </xf>
    <xf numFmtId="166" fontId="0" fillId="0" borderId="19" xfId="0" applyNumberFormat="1" applyFont="1" applyFill="1" applyBorder="1" applyAlignment="1">
      <alignment horizontal="right" vertical="center"/>
    </xf>
    <xf numFmtId="166" fontId="0" fillId="2" borderId="31" xfId="0" applyNumberFormat="1" applyFont="1" applyFill="1" applyBorder="1" applyAlignment="1">
      <alignment vertical="center"/>
    </xf>
    <xf numFmtId="3" fontId="13" fillId="4" borderId="4" xfId="0" applyNumberFormat="1" applyFont="1" applyFill="1" applyBorder="1"/>
    <xf numFmtId="166" fontId="2" fillId="3" borderId="0" xfId="0" applyNumberFormat="1" applyFont="1" applyFill="1" applyBorder="1" applyAlignment="1">
      <alignment horizontal="center"/>
    </xf>
    <xf numFmtId="166" fontId="3" fillId="0" borderId="19" xfId="0" applyNumberFormat="1" applyFont="1" applyFill="1" applyBorder="1" applyAlignment="1">
      <alignment vertical="center"/>
    </xf>
    <xf numFmtId="166" fontId="0" fillId="5" borderId="19" xfId="0" applyNumberFormat="1" applyFont="1" applyFill="1" applyBorder="1" applyAlignment="1">
      <alignment horizontal="right" vertical="center"/>
    </xf>
    <xf numFmtId="0" fontId="0" fillId="0" borderId="4" xfId="0" applyFont="1" applyFill="1" applyBorder="1" applyAlignment="1">
      <alignment horizontal="left" vertical="center" wrapText="1"/>
    </xf>
    <xf numFmtId="0" fontId="0" fillId="0" borderId="4" xfId="0" applyFont="1" applyBorder="1" applyAlignment="1">
      <alignment horizontal="left" vertical="center"/>
    </xf>
    <xf numFmtId="0" fontId="0" fillId="0" borderId="4" xfId="0" applyFont="1" applyFill="1" applyBorder="1"/>
    <xf numFmtId="0" fontId="17" fillId="0" borderId="4" xfId="0" applyFont="1" applyFill="1" applyBorder="1" applyAlignment="1">
      <alignment vertical="center" wrapText="1"/>
    </xf>
    <xf numFmtId="0" fontId="18" fillId="0" borderId="4" xfId="0" applyFont="1" applyFill="1" applyBorder="1" applyAlignment="1">
      <alignment vertical="center" wrapText="1"/>
    </xf>
    <xf numFmtId="0" fontId="18" fillId="0" borderId="4" xfId="0" applyFont="1" applyFill="1" applyBorder="1" applyAlignment="1">
      <alignment vertical="center"/>
    </xf>
    <xf numFmtId="0" fontId="20" fillId="0" borderId="4" xfId="0" applyFont="1" applyFill="1" applyBorder="1" applyAlignment="1">
      <alignment vertical="center" wrapText="1"/>
    </xf>
    <xf numFmtId="0" fontId="18" fillId="0" borderId="4"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0" borderId="9" xfId="0" applyFont="1" applyFill="1" applyBorder="1" applyAlignment="1">
      <alignment horizontal="left" vertical="center"/>
    </xf>
    <xf numFmtId="0" fontId="18" fillId="0" borderId="9" xfId="0" applyFont="1" applyFill="1" applyBorder="1" applyAlignment="1">
      <alignment vertical="center" wrapText="1"/>
    </xf>
    <xf numFmtId="0" fontId="20" fillId="0" borderId="9" xfId="0" applyFont="1" applyFill="1" applyBorder="1" applyAlignment="1">
      <alignment vertical="center" wrapText="1"/>
    </xf>
    <xf numFmtId="3" fontId="18" fillId="0" borderId="4" xfId="0" applyNumberFormat="1" applyFont="1" applyFill="1" applyBorder="1"/>
    <xf numFmtId="0" fontId="18" fillId="0" borderId="9" xfId="0" applyFont="1" applyFill="1" applyBorder="1"/>
    <xf numFmtId="0" fontId="18" fillId="0" borderId="4" xfId="0" applyFont="1" applyFill="1" applyBorder="1"/>
    <xf numFmtId="0" fontId="18" fillId="0" borderId="4" xfId="0" applyFont="1" applyBorder="1" applyAlignment="1">
      <alignment horizontal="left" vertical="top" wrapText="1"/>
    </xf>
    <xf numFmtId="0" fontId="18" fillId="0" borderId="4" xfId="0" applyFont="1" applyFill="1" applyBorder="1" applyAlignment="1"/>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0" xfId="0" applyFont="1" applyFill="1" applyBorder="1" applyAlignment="1">
      <alignment horizontal="center" vertical="center"/>
    </xf>
    <xf numFmtId="0" fontId="17" fillId="0" borderId="14" xfId="0" applyFont="1" applyFill="1" applyBorder="1" applyAlignment="1">
      <alignment vertical="center" wrapText="1"/>
    </xf>
    <xf numFmtId="0" fontId="0" fillId="0" borderId="14" xfId="0" applyFont="1" applyFill="1" applyBorder="1" applyAlignment="1">
      <alignment vertical="center" wrapText="1"/>
    </xf>
    <xf numFmtId="0" fontId="2" fillId="6" borderId="16" xfId="0" applyFont="1" applyFill="1" applyBorder="1" applyAlignment="1">
      <alignment horizontal="center"/>
    </xf>
    <xf numFmtId="166" fontId="0" fillId="0" borderId="19" xfId="2" applyFont="1" applyBorder="1" applyAlignment="1">
      <alignment horizontal="right" vertical="center"/>
    </xf>
    <xf numFmtId="0" fontId="0" fillId="0" borderId="19" xfId="0" applyFont="1" applyFill="1" applyBorder="1" applyAlignment="1">
      <alignment horizontal="right"/>
    </xf>
    <xf numFmtId="0" fontId="0" fillId="0" borderId="19" xfId="0" applyFont="1" applyBorder="1" applyAlignment="1">
      <alignment horizontal="right"/>
    </xf>
    <xf numFmtId="166" fontId="0" fillId="0" borderId="19" xfId="2" applyFont="1" applyBorder="1" applyAlignment="1">
      <alignment horizontal="right"/>
    </xf>
    <xf numFmtId="0" fontId="0" fillId="0" borderId="19" xfId="0" applyFont="1" applyBorder="1" applyAlignment="1">
      <alignment horizontal="right" vertical="center"/>
    </xf>
    <xf numFmtId="3" fontId="3" fillId="0" borderId="19" xfId="0" applyNumberFormat="1" applyFont="1" applyFill="1" applyBorder="1" applyAlignment="1">
      <alignment horizontal="right" vertical="center"/>
    </xf>
    <xf numFmtId="3" fontId="0" fillId="0" borderId="19" xfId="0" applyNumberFormat="1" applyFont="1" applyFill="1" applyBorder="1" applyAlignment="1">
      <alignment horizontal="right" vertical="center"/>
    </xf>
    <xf numFmtId="166" fontId="5" fillId="0" borderId="28" xfId="2" applyFont="1" applyFill="1" applyBorder="1"/>
    <xf numFmtId="0" fontId="18" fillId="0" borderId="14" xfId="0" applyFont="1" applyFill="1" applyBorder="1" applyAlignment="1">
      <alignment vertical="center" wrapText="1"/>
    </xf>
    <xf numFmtId="0" fontId="3" fillId="0" borderId="14" xfId="0" applyFont="1" applyFill="1" applyBorder="1" applyAlignment="1">
      <alignment vertical="center" wrapText="1"/>
    </xf>
    <xf numFmtId="0" fontId="0" fillId="0" borderId="14" xfId="0" applyFont="1" applyBorder="1" applyAlignment="1">
      <alignment vertical="center" wrapText="1"/>
    </xf>
    <xf numFmtId="0" fontId="3" fillId="0" borderId="14" xfId="0" applyFont="1" applyFill="1" applyBorder="1" applyAlignment="1">
      <alignment horizontal="left" vertical="center" wrapText="1"/>
    </xf>
    <xf numFmtId="0" fontId="20" fillId="0" borderId="14" xfId="0" applyFont="1" applyFill="1" applyBorder="1" applyAlignment="1">
      <alignment vertical="center" wrapText="1"/>
    </xf>
    <xf numFmtId="0" fontId="18" fillId="0" borderId="14" xfId="0" applyFont="1" applyFill="1" applyBorder="1" applyAlignment="1">
      <alignment horizontal="left" vertical="center" wrapText="1"/>
    </xf>
    <xf numFmtId="0" fontId="0" fillId="6" borderId="1" xfId="0" applyFont="1" applyFill="1" applyBorder="1" applyAlignment="1">
      <alignment horizontal="center" vertical="center"/>
    </xf>
    <xf numFmtId="0" fontId="21" fillId="6" borderId="2" xfId="0" applyFont="1" applyFill="1" applyBorder="1" applyAlignment="1">
      <alignment vertical="center"/>
    </xf>
    <xf numFmtId="0" fontId="0" fillId="6" borderId="2" xfId="0" applyFont="1" applyFill="1" applyBorder="1"/>
    <xf numFmtId="0" fontId="0" fillId="0" borderId="22" xfId="0" applyFont="1" applyBorder="1"/>
    <xf numFmtId="0" fontId="0" fillId="6" borderId="40" xfId="0" applyFont="1" applyFill="1" applyBorder="1"/>
    <xf numFmtId="0" fontId="18" fillId="0" borderId="38" xfId="0" applyFont="1" applyFill="1" applyBorder="1"/>
    <xf numFmtId="0" fontId="18" fillId="0" borderId="14" xfId="0" applyFont="1" applyFill="1" applyBorder="1"/>
    <xf numFmtId="17" fontId="2" fillId="6" borderId="16" xfId="0" applyNumberFormat="1" applyFont="1" applyFill="1" applyBorder="1"/>
    <xf numFmtId="166" fontId="0" fillId="0" borderId="19" xfId="2" applyFont="1" applyBorder="1"/>
    <xf numFmtId="0" fontId="0" fillId="0" borderId="23" xfId="0" applyFont="1" applyBorder="1"/>
    <xf numFmtId="0" fontId="3" fillId="0" borderId="10" xfId="0" applyFont="1" applyFill="1" applyBorder="1" applyAlignment="1">
      <alignment vertical="center"/>
    </xf>
    <xf numFmtId="0" fontId="18" fillId="0" borderId="10" xfId="0" applyFont="1" applyFill="1" applyBorder="1"/>
    <xf numFmtId="0" fontId="18" fillId="0" borderId="39" xfId="0" applyFont="1" applyFill="1" applyBorder="1"/>
    <xf numFmtId="166" fontId="0" fillId="0" borderId="31" xfId="2" applyFont="1" applyBorder="1"/>
    <xf numFmtId="0" fontId="2" fillId="6" borderId="2" xfId="0" applyFont="1" applyFill="1" applyBorder="1"/>
    <xf numFmtId="0" fontId="18" fillId="0" borderId="14" xfId="0" applyFont="1" applyBorder="1" applyAlignment="1">
      <alignment horizontal="left" vertical="top" wrapText="1"/>
    </xf>
    <xf numFmtId="166" fontId="2" fillId="0" borderId="28" xfId="2" applyFont="1" applyFill="1" applyBorder="1"/>
    <xf numFmtId="166" fontId="2" fillId="6" borderId="2" xfId="2" applyFont="1" applyFill="1" applyBorder="1" applyAlignment="1">
      <alignment horizontal="left" wrapText="1"/>
    </xf>
    <xf numFmtId="0" fontId="0" fillId="0" borderId="22" xfId="0" applyFont="1" applyFill="1" applyBorder="1"/>
    <xf numFmtId="0" fontId="0" fillId="0" borderId="0" xfId="0" applyFont="1" applyFill="1" applyBorder="1"/>
    <xf numFmtId="0" fontId="18" fillId="0" borderId="10" xfId="0" applyFont="1" applyFill="1" applyBorder="1" applyAlignment="1"/>
    <xf numFmtId="0" fontId="0" fillId="0" borderId="10" xfId="0" applyFont="1" applyFill="1" applyBorder="1"/>
    <xf numFmtId="0" fontId="0" fillId="0" borderId="14" xfId="0" applyFont="1" applyFill="1" applyBorder="1"/>
    <xf numFmtId="0" fontId="0" fillId="0" borderId="39" xfId="0" applyFont="1" applyFill="1" applyBorder="1"/>
    <xf numFmtId="49" fontId="0" fillId="0" borderId="19" xfId="0" applyNumberFormat="1" applyFont="1" applyBorder="1" applyAlignment="1">
      <alignment horizontal="right"/>
    </xf>
    <xf numFmtId="49" fontId="0" fillId="0" borderId="31" xfId="0" applyNumberFormat="1" applyFont="1" applyBorder="1" applyAlignment="1">
      <alignment horizontal="right"/>
    </xf>
    <xf numFmtId="3" fontId="2" fillId="0" borderId="28" xfId="2" applyNumberFormat="1" applyFont="1" applyFill="1" applyBorder="1"/>
    <xf numFmtId="166" fontId="2" fillId="3" borderId="13" xfId="2" applyFont="1" applyFill="1" applyBorder="1"/>
    <xf numFmtId="0" fontId="2" fillId="6" borderId="4" xfId="0" applyFont="1" applyFill="1" applyBorder="1" applyAlignment="1">
      <alignment horizontal="center" vertical="center"/>
    </xf>
    <xf numFmtId="0" fontId="0" fillId="3" borderId="4" xfId="0" applyFill="1" applyBorder="1"/>
    <xf numFmtId="0" fontId="2" fillId="6" borderId="4" xfId="0" applyFont="1" applyFill="1" applyBorder="1"/>
    <xf numFmtId="0" fontId="2" fillId="6" borderId="4" xfId="0" applyFont="1" applyFill="1" applyBorder="1" applyAlignment="1">
      <alignment horizontal="center" vertical="center"/>
    </xf>
    <xf numFmtId="166" fontId="0" fillId="0" borderId="25" xfId="0" applyNumberFormat="1" applyBorder="1" applyAlignment="1">
      <alignment horizontal="center" vertical="center"/>
    </xf>
    <xf numFmtId="166" fontId="0" fillId="0" borderId="15" xfId="0" applyNumberFormat="1" applyBorder="1" applyAlignment="1">
      <alignment horizontal="center" vertical="center"/>
    </xf>
    <xf numFmtId="166" fontId="0" fillId="0" borderId="26" xfId="0" applyNumberFormat="1" applyBorder="1" applyAlignment="1">
      <alignment horizontal="center" vertical="center"/>
    </xf>
    <xf numFmtId="0" fontId="0" fillId="3" borderId="19" xfId="0" applyFill="1" applyBorder="1"/>
    <xf numFmtId="0" fontId="0" fillId="3" borderId="28" xfId="0" applyFill="1" applyBorder="1"/>
    <xf numFmtId="166" fontId="0" fillId="0" borderId="15" xfId="2" applyFont="1" applyBorder="1" applyAlignment="1">
      <alignment horizontal="right" vertical="center"/>
    </xf>
    <xf numFmtId="0" fontId="0" fillId="0" borderId="15" xfId="0" applyFont="1" applyFill="1" applyBorder="1" applyAlignment="1">
      <alignment horizontal="right"/>
    </xf>
    <xf numFmtId="0" fontId="0" fillId="0" borderId="15" xfId="0" applyFont="1" applyBorder="1" applyAlignment="1">
      <alignment horizontal="right"/>
    </xf>
    <xf numFmtId="166" fontId="0" fillId="0" borderId="15" xfId="2" applyFont="1" applyBorder="1" applyAlignment="1">
      <alignment horizontal="right"/>
    </xf>
    <xf numFmtId="0" fontId="0" fillId="0" borderId="15" xfId="0" applyFont="1" applyBorder="1" applyAlignment="1">
      <alignment horizontal="right" vertical="center"/>
    </xf>
    <xf numFmtId="3" fontId="0" fillId="0" borderId="15" xfId="0" applyNumberFormat="1" applyFont="1" applyFill="1" applyBorder="1" applyAlignment="1">
      <alignment horizontal="right" vertical="center"/>
    </xf>
    <xf numFmtId="0" fontId="2" fillId="6" borderId="24" xfId="0" applyFont="1" applyFill="1" applyBorder="1" applyAlignment="1">
      <alignment horizontal="center"/>
    </xf>
    <xf numFmtId="166" fontId="0" fillId="0" borderId="15" xfId="2" applyFont="1" applyBorder="1"/>
    <xf numFmtId="166" fontId="0" fillId="0" borderId="26" xfId="2" applyFont="1" applyBorder="1"/>
    <xf numFmtId="166" fontId="2" fillId="0" borderId="37" xfId="2" applyFont="1" applyFill="1" applyBorder="1"/>
    <xf numFmtId="17" fontId="2" fillId="6" borderId="24" xfId="0" applyNumberFormat="1" applyFont="1" applyFill="1" applyBorder="1"/>
    <xf numFmtId="166" fontId="0" fillId="0" borderId="15" xfId="2" applyFont="1" applyBorder="1" applyAlignment="1">
      <alignment vertical="center"/>
    </xf>
    <xf numFmtId="49" fontId="0" fillId="0" borderId="15" xfId="0" applyNumberFormat="1" applyFont="1" applyBorder="1" applyAlignment="1">
      <alignment horizontal="right"/>
    </xf>
    <xf numFmtId="49" fontId="0" fillId="0" borderId="26" xfId="0" applyNumberFormat="1" applyFont="1" applyBorder="1" applyAlignment="1">
      <alignment horizontal="right"/>
    </xf>
    <xf numFmtId="3" fontId="2" fillId="0" borderId="37" xfId="2" applyNumberFormat="1" applyFont="1" applyFill="1" applyBorder="1"/>
    <xf numFmtId="166" fontId="0" fillId="3" borderId="19" xfId="2" applyFont="1" applyFill="1" applyBorder="1"/>
    <xf numFmtId="166" fontId="0" fillId="3" borderId="31" xfId="2" applyFont="1" applyFill="1" applyBorder="1"/>
    <xf numFmtId="166" fontId="2" fillId="3" borderId="28" xfId="2" applyFont="1" applyFill="1" applyBorder="1"/>
    <xf numFmtId="164" fontId="0" fillId="0" borderId="16"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17" xfId="0" applyNumberFormat="1" applyBorder="1" applyAlignment="1">
      <alignment horizontal="center" vertical="center"/>
    </xf>
    <xf numFmtId="170" fontId="0" fillId="3" borderId="4" xfId="3" applyNumberFormat="1" applyFont="1" applyFill="1" applyBorder="1"/>
    <xf numFmtId="17" fontId="0" fillId="3" borderId="0" xfId="0" applyNumberFormat="1" applyFill="1"/>
    <xf numFmtId="0" fontId="3" fillId="5" borderId="4" xfId="0" applyFont="1" applyFill="1" applyBorder="1" applyAlignment="1">
      <alignment vertical="center" wrapText="1"/>
    </xf>
    <xf numFmtId="0" fontId="3" fillId="5" borderId="4" xfId="0" applyFont="1" applyFill="1" applyBorder="1" applyAlignment="1">
      <alignment horizontal="center" vertical="center" wrapText="1"/>
    </xf>
    <xf numFmtId="166" fontId="0" fillId="5" borderId="19" xfId="0" applyNumberFormat="1" applyFont="1" applyFill="1" applyBorder="1" applyAlignment="1">
      <alignment vertical="center"/>
    </xf>
    <xf numFmtId="166" fontId="3" fillId="2" borderId="19" xfId="0" applyNumberFormat="1" applyFont="1" applyFill="1" applyBorder="1" applyAlignment="1">
      <alignment vertical="center"/>
    </xf>
    <xf numFmtId="0" fontId="0" fillId="3" borderId="19" xfId="0" applyFill="1" applyBorder="1" applyAlignment="1">
      <alignment vertical="center"/>
    </xf>
    <xf numFmtId="0" fontId="15" fillId="5" borderId="4" xfId="0" applyFont="1" applyFill="1" applyBorder="1" applyAlignment="1">
      <alignment horizontal="center" vertical="top" wrapText="1"/>
    </xf>
    <xf numFmtId="9" fontId="0" fillId="3" borderId="4" xfId="3" applyNumberFormat="1" applyFont="1" applyFill="1" applyBorder="1"/>
    <xf numFmtId="0" fontId="20" fillId="3" borderId="0" xfId="0" applyFont="1" applyFill="1"/>
    <xf numFmtId="3" fontId="0" fillId="2" borderId="19" xfId="0" applyNumberFormat="1" applyFont="1" applyFill="1" applyBorder="1" applyAlignment="1">
      <alignment horizontal="right" vertical="center"/>
    </xf>
    <xf numFmtId="166" fontId="0" fillId="3" borderId="19" xfId="2" applyFont="1" applyFill="1" applyBorder="1" applyAlignment="1">
      <alignment horizontal="right" vertical="center"/>
    </xf>
    <xf numFmtId="0" fontId="0" fillId="3" borderId="19" xfId="0" applyFill="1" applyBorder="1" applyAlignment="1">
      <alignment horizontal="right"/>
    </xf>
    <xf numFmtId="0" fontId="0" fillId="5" borderId="23" xfId="0" applyFont="1" applyFill="1" applyBorder="1"/>
    <xf numFmtId="0" fontId="0" fillId="5" borderId="10" xfId="0" applyFont="1" applyFill="1" applyBorder="1" applyAlignment="1">
      <alignment horizontal="left" vertical="center"/>
    </xf>
    <xf numFmtId="0" fontId="18" fillId="5" borderId="10" xfId="0" applyFont="1" applyFill="1" applyBorder="1" applyAlignment="1">
      <alignment horizontal="left" vertical="top" wrapText="1"/>
    </xf>
    <xf numFmtId="0" fontId="18" fillId="5" borderId="39" xfId="0" applyFont="1" applyFill="1" applyBorder="1" applyAlignment="1">
      <alignment horizontal="left" vertical="top" wrapText="1"/>
    </xf>
    <xf numFmtId="166" fontId="0" fillId="5" borderId="31" xfId="2" applyFont="1" applyFill="1" applyBorder="1"/>
    <xf numFmtId="166" fontId="0" fillId="5" borderId="26" xfId="2" applyFont="1" applyFill="1" applyBorder="1"/>
    <xf numFmtId="0" fontId="0" fillId="5" borderId="31" xfId="0" applyFill="1" applyBorder="1" applyAlignment="1">
      <alignment wrapText="1"/>
    </xf>
    <xf numFmtId="0" fontId="0" fillId="3" borderId="0" xfId="0" applyFill="1" applyAlignment="1">
      <alignment horizontal="right"/>
    </xf>
    <xf numFmtId="0" fontId="0" fillId="3" borderId="31" xfId="0" applyFill="1" applyBorder="1" applyAlignment="1">
      <alignment horizontal="right"/>
    </xf>
    <xf numFmtId="0" fontId="3" fillId="0" borderId="4" xfId="0" applyFont="1" applyFill="1" applyBorder="1" applyAlignment="1">
      <alignment horizontal="center" vertical="top" wrapText="1"/>
    </xf>
    <xf numFmtId="0" fontId="15" fillId="0" borderId="4" xfId="0" applyFont="1" applyFill="1" applyBorder="1" applyAlignment="1">
      <alignment horizontal="center" vertical="top" wrapText="1"/>
    </xf>
    <xf numFmtId="0" fontId="3" fillId="0" borderId="4" xfId="0" applyFont="1" applyFill="1" applyBorder="1" applyAlignment="1">
      <alignment horizontal="center" vertical="top"/>
    </xf>
    <xf numFmtId="3" fontId="0" fillId="2" borderId="15" xfId="0" applyNumberFormat="1" applyFont="1" applyFill="1" applyBorder="1" applyAlignment="1">
      <alignment horizontal="right" vertical="center"/>
    </xf>
    <xf numFmtId="166" fontId="0" fillId="3" borderId="19" xfId="2" applyFont="1" applyFill="1" applyBorder="1" applyAlignment="1">
      <alignment horizontal="right"/>
    </xf>
    <xf numFmtId="166" fontId="0" fillId="2" borderId="46" xfId="0" applyNumberFormat="1" applyFont="1" applyFill="1" applyBorder="1" applyAlignment="1">
      <alignment vertical="center"/>
    </xf>
    <xf numFmtId="0" fontId="3" fillId="0" borderId="9" xfId="0" applyFont="1" applyFill="1" applyBorder="1" applyAlignment="1">
      <alignment horizontal="left" vertical="center" wrapText="1"/>
    </xf>
    <xf numFmtId="0" fontId="0" fillId="0" borderId="22" xfId="0" applyFont="1" applyFill="1" applyBorder="1" applyAlignment="1">
      <alignment horizontal="center" vertical="center"/>
    </xf>
    <xf numFmtId="0" fontId="18" fillId="0" borderId="15" xfId="0" applyFont="1" applyFill="1" applyBorder="1" applyAlignment="1">
      <alignment vertical="center" wrapText="1"/>
    </xf>
    <xf numFmtId="0" fontId="18" fillId="5" borderId="15" xfId="0" applyFont="1" applyFill="1" applyBorder="1" applyAlignment="1">
      <alignment vertical="center" wrapText="1"/>
    </xf>
    <xf numFmtId="166" fontId="5" fillId="0" borderId="37" xfId="2" applyFont="1" applyFill="1" applyBorder="1"/>
    <xf numFmtId="166" fontId="2" fillId="3" borderId="28" xfId="2" applyFont="1" applyFill="1" applyBorder="1" applyAlignment="1">
      <alignment vertical="center"/>
    </xf>
    <xf numFmtId="0" fontId="0"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3" fontId="0" fillId="2" borderId="42" xfId="0" applyNumberFormat="1" applyFont="1" applyFill="1" applyBorder="1" applyAlignment="1">
      <alignment horizontal="right" vertical="center"/>
    </xf>
    <xf numFmtId="3" fontId="0" fillId="2" borderId="43" xfId="0" applyNumberFormat="1" applyFont="1" applyFill="1" applyBorder="1" applyAlignment="1">
      <alignment horizontal="right" vertical="center"/>
    </xf>
    <xf numFmtId="0" fontId="18" fillId="5" borderId="12" xfId="0" applyFont="1" applyFill="1" applyBorder="1" applyAlignment="1">
      <alignment vertical="center" wrapText="1"/>
    </xf>
    <xf numFmtId="0" fontId="18" fillId="3" borderId="43" xfId="0" applyFont="1" applyFill="1" applyBorder="1" applyAlignment="1">
      <alignment vertical="center" wrapText="1"/>
    </xf>
    <xf numFmtId="17" fontId="2" fillId="6" borderId="40" xfId="0" applyNumberFormat="1" applyFont="1" applyFill="1" applyBorder="1" applyAlignment="1">
      <alignment horizontal="center" vertical="center"/>
    </xf>
    <xf numFmtId="0" fontId="0" fillId="3" borderId="0" xfId="0" applyFill="1" applyBorder="1" applyAlignment="1">
      <alignment horizontal="center" vertical="center"/>
    </xf>
    <xf numFmtId="0" fontId="2" fillId="3" borderId="0" xfId="0" applyFont="1" applyFill="1" applyBorder="1" applyAlignment="1">
      <alignment horizontal="left" vertical="center"/>
    </xf>
    <xf numFmtId="0" fontId="0" fillId="0" borderId="4" xfId="0" applyFont="1" applyFill="1" applyBorder="1" applyAlignment="1">
      <alignment horizontal="center" vertical="top" wrapText="1"/>
    </xf>
    <xf numFmtId="0" fontId="0" fillId="0" borderId="22" xfId="0" applyFont="1" applyFill="1" applyBorder="1" applyAlignment="1">
      <alignment horizontal="center" vertical="center"/>
    </xf>
    <xf numFmtId="168" fontId="0" fillId="0" borderId="34" xfId="4" applyNumberFormat="1" applyFont="1" applyFill="1" applyBorder="1" applyAlignment="1" applyProtection="1"/>
    <xf numFmtId="168" fontId="0" fillId="0" borderId="44" xfId="4" applyNumberFormat="1" applyFont="1" applyFill="1" applyBorder="1" applyAlignment="1" applyProtection="1"/>
    <xf numFmtId="169" fontId="0" fillId="3" borderId="22" xfId="1" applyNumberFormat="1" applyFont="1" applyFill="1" applyBorder="1" applyAlignment="1">
      <alignment vertical="center"/>
    </xf>
    <xf numFmtId="169" fontId="0" fillId="3" borderId="12" xfId="1" applyNumberFormat="1" applyFont="1" applyFill="1" applyBorder="1" applyAlignment="1">
      <alignment vertical="center"/>
    </xf>
    <xf numFmtId="169" fontId="0" fillId="3" borderId="5" xfId="1" applyNumberFormat="1" applyFont="1" applyFill="1" applyBorder="1" applyAlignment="1">
      <alignment vertical="center"/>
    </xf>
    <xf numFmtId="169" fontId="0" fillId="3" borderId="7" xfId="1" applyNumberFormat="1" applyFont="1" applyFill="1" applyBorder="1" applyAlignment="1">
      <alignment vertical="center"/>
    </xf>
    <xf numFmtId="0" fontId="0" fillId="0" borderId="10" xfId="0" applyFill="1" applyBorder="1" applyAlignment="1">
      <alignment horizontal="left" vertical="center"/>
    </xf>
    <xf numFmtId="169" fontId="0" fillId="3" borderId="22" xfId="1" applyNumberFormat="1" applyFont="1" applyFill="1" applyBorder="1"/>
    <xf numFmtId="169" fontId="0" fillId="3" borderId="12" xfId="1" applyNumberFormat="1" applyFont="1" applyFill="1" applyBorder="1"/>
    <xf numFmtId="0" fontId="5" fillId="6" borderId="5"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49" xfId="0" applyFont="1" applyFill="1" applyBorder="1" applyAlignment="1">
      <alignment horizontal="center" vertical="center"/>
    </xf>
    <xf numFmtId="0" fontId="5" fillId="6" borderId="4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7" fontId="2" fillId="6" borderId="3" xfId="0" applyNumberFormat="1" applyFont="1" applyFill="1" applyBorder="1" applyAlignment="1">
      <alignment horizontal="center" vertical="center"/>
    </xf>
    <xf numFmtId="169" fontId="0" fillId="0" borderId="20" xfId="2" applyNumberFormat="1" applyFont="1" applyFill="1" applyBorder="1"/>
    <xf numFmtId="169" fontId="0" fillId="0" borderId="38" xfId="2" applyNumberFormat="1" applyFont="1" applyFill="1" applyBorder="1"/>
    <xf numFmtId="169" fontId="0" fillId="0" borderId="21" xfId="2" applyNumberFormat="1" applyFont="1" applyFill="1" applyBorder="1"/>
    <xf numFmtId="169" fontId="0" fillId="0" borderId="53" xfId="2" applyNumberFormat="1" applyFont="1" applyFill="1" applyBorder="1"/>
    <xf numFmtId="169" fontId="0" fillId="0" borderId="9" xfId="2" applyNumberFormat="1" applyFont="1" applyFill="1" applyBorder="1"/>
    <xf numFmtId="169" fontId="0" fillId="0" borderId="18" xfId="2" applyNumberFormat="1" applyFont="1" applyBorder="1"/>
    <xf numFmtId="169" fontId="0" fillId="0" borderId="18" xfId="0" applyNumberFormat="1" applyBorder="1"/>
    <xf numFmtId="169" fontId="0" fillId="0" borderId="22" xfId="2" applyNumberFormat="1" applyFont="1" applyFill="1" applyBorder="1"/>
    <xf numFmtId="169" fontId="0" fillId="0" borderId="14" xfId="2" applyNumberFormat="1" applyFont="1" applyFill="1" applyBorder="1"/>
    <xf numFmtId="169" fontId="0" fillId="0" borderId="12" xfId="2" applyNumberFormat="1" applyFont="1" applyFill="1" applyBorder="1"/>
    <xf numFmtId="169" fontId="0" fillId="0" borderId="41" xfId="2" applyNumberFormat="1" applyFont="1" applyFill="1" applyBorder="1"/>
    <xf numFmtId="169" fontId="0" fillId="0" borderId="4" xfId="2" applyNumberFormat="1" applyFont="1" applyFill="1" applyBorder="1"/>
    <xf numFmtId="169" fontId="0" fillId="0" borderId="19" xfId="2" applyNumberFormat="1" applyFont="1" applyBorder="1"/>
    <xf numFmtId="169" fontId="0" fillId="0" borderId="19" xfId="0" applyNumberFormat="1" applyBorder="1"/>
    <xf numFmtId="169" fontId="0" fillId="3" borderId="22" xfId="0" applyNumberFormat="1" applyFill="1" applyBorder="1"/>
    <xf numFmtId="169" fontId="0" fillId="3" borderId="14" xfId="0" applyNumberFormat="1" applyFill="1" applyBorder="1"/>
    <xf numFmtId="169" fontId="0" fillId="3" borderId="41" xfId="0" applyNumberFormat="1" applyFill="1" applyBorder="1"/>
    <xf numFmtId="169" fontId="0" fillId="3" borderId="12" xfId="0" applyNumberFormat="1" applyFill="1" applyBorder="1"/>
    <xf numFmtId="169" fontId="1" fillId="0" borderId="22" xfId="2" applyNumberFormat="1" applyFont="1" applyBorder="1" applyAlignment="1">
      <alignment horizontal="center"/>
    </xf>
    <xf numFmtId="169" fontId="0" fillId="3" borderId="12" xfId="2" applyNumberFormat="1" applyFont="1" applyFill="1" applyBorder="1"/>
    <xf numFmtId="169" fontId="0" fillId="3" borderId="4" xfId="0" applyNumberFormat="1" applyFill="1" applyBorder="1"/>
    <xf numFmtId="169" fontId="0" fillId="3" borderId="5" xfId="0" applyNumberFormat="1" applyFill="1" applyBorder="1"/>
    <xf numFmtId="169" fontId="0" fillId="3" borderId="47" xfId="0" applyNumberFormat="1" applyFill="1" applyBorder="1"/>
    <xf numFmtId="169" fontId="0" fillId="3" borderId="49" xfId="0" applyNumberFormat="1" applyFill="1" applyBorder="1"/>
    <xf numFmtId="169" fontId="0" fillId="3" borderId="7" xfId="0" applyNumberFormat="1" applyFill="1" applyBorder="1"/>
    <xf numFmtId="169" fontId="1" fillId="0" borderId="5" xfId="2" applyNumberFormat="1" applyFont="1" applyBorder="1" applyAlignment="1">
      <alignment horizontal="center"/>
    </xf>
    <xf numFmtId="169" fontId="0" fillId="3" borderId="7" xfId="2" applyNumberFormat="1" applyFont="1" applyFill="1" applyBorder="1"/>
    <xf numFmtId="169" fontId="0" fillId="3" borderId="6" xfId="0" applyNumberFormat="1" applyFill="1" applyBorder="1"/>
    <xf numFmtId="169" fontId="0" fillId="0" borderId="17" xfId="2" applyNumberFormat="1" applyFont="1" applyBorder="1"/>
    <xf numFmtId="169" fontId="0" fillId="0" borderId="17" xfId="0" applyNumberFormat="1" applyBorder="1"/>
    <xf numFmtId="0" fontId="26" fillId="6" borderId="4" xfId="0" applyFont="1" applyFill="1" applyBorder="1" applyAlignment="1">
      <alignment horizontal="center" vertical="center"/>
    </xf>
    <xf numFmtId="1" fontId="0" fillId="0" borderId="16" xfId="0" applyNumberFormat="1" applyFill="1" applyBorder="1" applyAlignment="1">
      <alignment vertical="top"/>
    </xf>
    <xf numFmtId="1" fontId="0" fillId="0" borderId="19" xfId="0" applyNumberFormat="1" applyFill="1" applyBorder="1"/>
    <xf numFmtId="166" fontId="0" fillId="0" borderId="55" xfId="0" applyNumberFormat="1" applyFont="1" applyFill="1" applyBorder="1"/>
    <xf numFmtId="1" fontId="0" fillId="0" borderId="31" xfId="0" applyNumberFormat="1" applyFill="1" applyBorder="1"/>
    <xf numFmtId="1" fontId="0" fillId="3" borderId="34" xfId="2" applyNumberFormat="1" applyFont="1" applyFill="1" applyBorder="1" applyAlignment="1">
      <alignment vertical="top"/>
    </xf>
    <xf numFmtId="1" fontId="0" fillId="3" borderId="18" xfId="2" applyNumberFormat="1" applyFont="1" applyFill="1" applyBorder="1" applyAlignment="1">
      <alignment vertical="top"/>
    </xf>
    <xf numFmtId="1" fontId="0" fillId="3" borderId="25" xfId="2" applyNumberFormat="1" applyFont="1" applyFill="1" applyBorder="1" applyAlignment="1">
      <alignment vertical="top"/>
    </xf>
    <xf numFmtId="1" fontId="0" fillId="3" borderId="16" xfId="0" applyNumberFormat="1" applyFill="1" applyBorder="1" applyAlignment="1">
      <alignment vertical="top"/>
    </xf>
    <xf numFmtId="1" fontId="0" fillId="3" borderId="29" xfId="2" applyNumberFormat="1" applyFont="1" applyFill="1" applyBorder="1" applyAlignment="1">
      <alignment vertical="top"/>
    </xf>
    <xf numFmtId="1" fontId="0" fillId="3" borderId="19" xfId="2" applyNumberFormat="1" applyFont="1" applyFill="1" applyBorder="1" applyAlignment="1">
      <alignment vertical="top"/>
    </xf>
    <xf numFmtId="1" fontId="0" fillId="3" borderId="15" xfId="2" applyNumberFormat="1" applyFont="1" applyFill="1" applyBorder="1" applyAlignment="1">
      <alignment vertical="top"/>
    </xf>
    <xf numFmtId="1" fontId="0" fillId="3" borderId="19" xfId="0" applyNumberFormat="1" applyFill="1" applyBorder="1"/>
    <xf numFmtId="1" fontId="0" fillId="3" borderId="30" xfId="2" applyNumberFormat="1" applyFont="1" applyFill="1" applyBorder="1" applyAlignment="1">
      <alignment vertical="top"/>
    </xf>
    <xf numFmtId="1" fontId="0" fillId="3" borderId="31" xfId="2" applyNumberFormat="1" applyFont="1" applyFill="1" applyBorder="1" applyAlignment="1">
      <alignment vertical="top"/>
    </xf>
    <xf numFmtId="1" fontId="0" fillId="3" borderId="26" xfId="2" applyNumberFormat="1" applyFont="1" applyFill="1" applyBorder="1" applyAlignment="1">
      <alignment vertical="top"/>
    </xf>
    <xf numFmtId="1" fontId="0" fillId="3" borderId="31" xfId="0" applyNumberFormat="1" applyFill="1" applyBorder="1"/>
    <xf numFmtId="1" fontId="1" fillId="0" borderId="55" xfId="2" applyNumberFormat="1" applyFont="1" applyFill="1" applyBorder="1" applyAlignment="1">
      <alignment horizontal="right"/>
    </xf>
    <xf numFmtId="169" fontId="0" fillId="0" borderId="4" xfId="2" applyNumberFormat="1" applyFont="1" applyBorder="1" applyAlignment="1">
      <alignment horizontal="right"/>
    </xf>
    <xf numFmtId="169" fontId="0" fillId="0" borderId="4" xfId="0" applyNumberFormat="1" applyFill="1" applyBorder="1" applyAlignment="1">
      <alignment horizontal="right"/>
    </xf>
    <xf numFmtId="169" fontId="0" fillId="3" borderId="0" xfId="2" applyNumberFormat="1" applyFont="1" applyFill="1" applyBorder="1" applyAlignment="1">
      <alignment horizontal="right"/>
    </xf>
    <xf numFmtId="169" fontId="0" fillId="3" borderId="0" xfId="0" applyNumberFormat="1" applyFont="1" applyFill="1" applyBorder="1" applyAlignment="1">
      <alignment horizontal="right"/>
    </xf>
    <xf numFmtId="169" fontId="0" fillId="0" borderId="0" xfId="0" applyNumberFormat="1" applyFill="1" applyBorder="1" applyAlignment="1">
      <alignment horizontal="right"/>
    </xf>
    <xf numFmtId="169" fontId="2" fillId="0" borderId="4" xfId="0" applyNumberFormat="1" applyFont="1" applyBorder="1" applyAlignment="1">
      <alignment horizontal="right"/>
    </xf>
    <xf numFmtId="169" fontId="2" fillId="0" borderId="4" xfId="0" applyNumberFormat="1" applyFont="1" applyFill="1" applyBorder="1" applyAlignment="1">
      <alignment horizontal="right"/>
    </xf>
    <xf numFmtId="169" fontId="26" fillId="0" borderId="4" xfId="0" applyNumberFormat="1" applyFont="1" applyFill="1" applyBorder="1" applyAlignment="1">
      <alignment horizontal="right" vertical="top"/>
    </xf>
    <xf numFmtId="0" fontId="0" fillId="0" borderId="10" xfId="0" applyFill="1" applyBorder="1" applyAlignment="1">
      <alignment horizontal="left" vertical="center" wrapText="1"/>
    </xf>
    <xf numFmtId="169" fontId="0" fillId="0" borderId="4" xfId="2" applyNumberFormat="1" applyFont="1" applyFill="1" applyBorder="1" applyAlignment="1">
      <alignment horizontal="right"/>
    </xf>
    <xf numFmtId="169" fontId="0" fillId="0" borderId="14" xfId="2" applyNumberFormat="1" applyFont="1" applyFill="1" applyBorder="1" applyAlignment="1">
      <alignment horizontal="right"/>
    </xf>
    <xf numFmtId="169" fontId="0" fillId="2" borderId="14" xfId="2" applyNumberFormat="1" applyFont="1" applyFill="1" applyBorder="1" applyAlignment="1">
      <alignment horizontal="right"/>
    </xf>
    <xf numFmtId="169" fontId="0" fillId="2" borderId="12" xfId="0" applyNumberFormat="1" applyFill="1" applyBorder="1"/>
    <xf numFmtId="169" fontId="0" fillId="2" borderId="4" xfId="2" applyNumberFormat="1" applyFont="1" applyFill="1" applyBorder="1" applyAlignment="1">
      <alignment horizontal="right"/>
    </xf>
    <xf numFmtId="169" fontId="0" fillId="3" borderId="8" xfId="0" applyNumberFormat="1" applyFill="1" applyBorder="1"/>
    <xf numFmtId="169" fontId="0" fillId="2" borderId="10" xfId="2" applyNumberFormat="1" applyFont="1" applyFill="1" applyBorder="1" applyAlignment="1">
      <alignment horizontal="right"/>
    </xf>
    <xf numFmtId="169" fontId="0" fillId="2" borderId="39" xfId="2" applyNumberFormat="1" applyFont="1" applyFill="1" applyBorder="1" applyAlignment="1">
      <alignment horizontal="right"/>
    </xf>
    <xf numFmtId="169" fontId="0" fillId="0" borderId="39" xfId="2" applyNumberFormat="1" applyFont="1" applyFill="1" applyBorder="1" applyAlignment="1">
      <alignment horizontal="right"/>
    </xf>
    <xf numFmtId="169" fontId="2" fillId="0" borderId="51" xfId="2" applyNumberFormat="1" applyFont="1" applyFill="1" applyBorder="1"/>
    <xf numFmtId="169" fontId="2" fillId="0" borderId="52" xfId="2" applyNumberFormat="1" applyFont="1" applyFill="1" applyBorder="1" applyAlignment="1">
      <alignment horizontal="right"/>
    </xf>
    <xf numFmtId="169" fontId="2" fillId="0" borderId="54" xfId="2" applyNumberFormat="1" applyFont="1" applyFill="1" applyBorder="1" applyAlignment="1">
      <alignment horizontal="right"/>
    </xf>
    <xf numFmtId="169" fontId="0" fillId="0" borderId="9" xfId="2" applyNumberFormat="1" applyFont="1" applyFill="1" applyBorder="1" applyAlignment="1">
      <alignment horizontal="right"/>
    </xf>
    <xf numFmtId="169" fontId="0" fillId="0" borderId="38" xfId="2" applyNumberFormat="1" applyFont="1" applyFill="1" applyBorder="1" applyAlignment="1">
      <alignment horizontal="right"/>
    </xf>
    <xf numFmtId="169" fontId="14" fillId="0" borderId="21" xfId="10" applyNumberFormat="1" applyFont="1" applyBorder="1" applyAlignment="1">
      <alignment wrapText="1"/>
    </xf>
    <xf numFmtId="169" fontId="14" fillId="0" borderId="12" xfId="10" applyNumberFormat="1" applyFont="1" applyBorder="1" applyAlignment="1">
      <alignment wrapText="1"/>
    </xf>
    <xf numFmtId="169" fontId="0" fillId="0" borderId="10" xfId="2" applyNumberFormat="1" applyFont="1" applyFill="1" applyBorder="1" applyAlignment="1">
      <alignment horizontal="right"/>
    </xf>
    <xf numFmtId="169" fontId="2" fillId="0" borderId="51" xfId="0" applyNumberFormat="1" applyFont="1" applyFill="1" applyBorder="1"/>
    <xf numFmtId="169" fontId="2" fillId="0" borderId="52" xfId="0" applyNumberFormat="1" applyFont="1" applyFill="1" applyBorder="1"/>
    <xf numFmtId="169" fontId="2" fillId="0" borderId="54" xfId="0" applyNumberFormat="1" applyFont="1" applyFill="1" applyBorder="1"/>
    <xf numFmtId="169" fontId="7" fillId="0" borderId="9" xfId="2" applyNumberFormat="1" applyFont="1" applyBorder="1" applyAlignment="1">
      <alignment horizontal="right" vertical="center" wrapText="1"/>
    </xf>
    <xf numFmtId="169" fontId="0" fillId="3" borderId="21" xfId="0" applyNumberFormat="1" applyFill="1" applyBorder="1"/>
    <xf numFmtId="169" fontId="7" fillId="0" borderId="4" xfId="2" applyNumberFormat="1" applyFont="1" applyBorder="1" applyAlignment="1">
      <alignment horizontal="right" vertical="center" wrapText="1"/>
    </xf>
    <xf numFmtId="169" fontId="22" fillId="0" borderId="52" xfId="2" applyNumberFormat="1" applyFont="1" applyBorder="1" applyAlignment="1">
      <alignment horizontal="right" vertical="center" wrapText="1"/>
    </xf>
    <xf numFmtId="169" fontId="22" fillId="0" borderId="54" xfId="2" applyNumberFormat="1" applyFont="1" applyBorder="1" applyAlignment="1">
      <alignment horizontal="right" vertical="center" wrapText="1"/>
    </xf>
    <xf numFmtId="169" fontId="0" fillId="2" borderId="9" xfId="2" applyNumberFormat="1" applyFont="1" applyFill="1" applyBorder="1"/>
    <xf numFmtId="169" fontId="0" fillId="2" borderId="4" xfId="2" applyNumberFormat="1" applyFont="1" applyFill="1" applyBorder="1"/>
    <xf numFmtId="169" fontId="2" fillId="2" borderId="6" xfId="0" applyNumberFormat="1" applyFont="1" applyFill="1" applyBorder="1"/>
    <xf numFmtId="169" fontId="2" fillId="0" borderId="6" xfId="0" applyNumberFormat="1" applyFont="1" applyFill="1" applyBorder="1" applyAlignment="1">
      <alignment vertical="center"/>
    </xf>
    <xf numFmtId="169" fontId="2" fillId="0" borderId="47" xfId="0" applyNumberFormat="1" applyFont="1" applyFill="1" applyBorder="1" applyAlignment="1">
      <alignment vertical="center"/>
    </xf>
    <xf numFmtId="169" fontId="2" fillId="0" borderId="7" xfId="0" applyNumberFormat="1" applyFont="1" applyFill="1" applyBorder="1" applyAlignment="1">
      <alignment vertical="center"/>
    </xf>
    <xf numFmtId="0" fontId="2" fillId="6" borderId="4" xfId="0" applyFont="1" applyFill="1" applyBorder="1" applyAlignment="1">
      <alignment horizontal="center" vertical="center"/>
    </xf>
    <xf numFmtId="1" fontId="0" fillId="2" borderId="56" xfId="0" applyNumberFormat="1" applyFont="1" applyFill="1" applyBorder="1" applyAlignment="1">
      <alignment horizontal="right"/>
    </xf>
    <xf numFmtId="1" fontId="0" fillId="2" borderId="55" xfId="0" applyNumberFormat="1" applyFont="1" applyFill="1" applyBorder="1" applyAlignment="1">
      <alignment horizontal="right"/>
    </xf>
    <xf numFmtId="1" fontId="0" fillId="2" borderId="57" xfId="0" applyNumberFormat="1" applyFont="1" applyFill="1" applyBorder="1" applyAlignment="1">
      <alignment horizontal="right"/>
    </xf>
    <xf numFmtId="1" fontId="1" fillId="2" borderId="55" xfId="2" applyNumberFormat="1" applyFont="1" applyFill="1" applyBorder="1" applyAlignment="1">
      <alignment horizontal="right"/>
    </xf>
    <xf numFmtId="166" fontId="0" fillId="0" borderId="19" xfId="0" applyNumberFormat="1" applyFont="1" applyFill="1" applyBorder="1"/>
    <xf numFmtId="166" fontId="0" fillId="0" borderId="19" xfId="0" applyNumberFormat="1" applyFill="1" applyBorder="1"/>
    <xf numFmtId="166" fontId="0" fillId="3" borderId="19" xfId="0" applyNumberFormat="1" applyFont="1" applyFill="1" applyBorder="1" applyAlignment="1">
      <alignment vertical="center"/>
    </xf>
    <xf numFmtId="166" fontId="0" fillId="3" borderId="19" xfId="0" applyNumberFormat="1" applyFont="1" applyFill="1" applyBorder="1"/>
    <xf numFmtId="166" fontId="0" fillId="2" borderId="19" xfId="0" applyNumberFormat="1" applyFont="1" applyFill="1" applyBorder="1"/>
    <xf numFmtId="166" fontId="0" fillId="5" borderId="19" xfId="0" applyNumberFormat="1" applyFont="1" applyFill="1" applyBorder="1"/>
    <xf numFmtId="166" fontId="0" fillId="0" borderId="31" xfId="0" applyNumberFormat="1" applyFont="1" applyFill="1" applyBorder="1"/>
    <xf numFmtId="166" fontId="0" fillId="0" borderId="46" xfId="0" applyNumberFormat="1" applyFont="1" applyFill="1" applyBorder="1"/>
    <xf numFmtId="166" fontId="3" fillId="0" borderId="18" xfId="0" applyNumberFormat="1" applyFont="1" applyFill="1" applyBorder="1" applyAlignment="1">
      <alignment vertical="center"/>
    </xf>
    <xf numFmtId="166" fontId="3" fillId="0" borderId="19" xfId="0" applyNumberFormat="1" applyFont="1" applyFill="1" applyBorder="1" applyAlignment="1">
      <alignment horizontal="right" vertical="center"/>
    </xf>
    <xf numFmtId="166" fontId="0" fillId="4" borderId="19" xfId="0" applyNumberFormat="1" applyFont="1" applyFill="1" applyBorder="1" applyAlignment="1">
      <alignment horizontal="right" vertical="center"/>
    </xf>
    <xf numFmtId="166" fontId="0" fillId="4" borderId="19" xfId="0" applyNumberFormat="1" applyFont="1" applyFill="1" applyBorder="1" applyAlignment="1">
      <alignment vertical="center"/>
    </xf>
    <xf numFmtId="166" fontId="3" fillId="4" borderId="19" xfId="0" applyNumberFormat="1" applyFont="1" applyFill="1" applyBorder="1" applyAlignment="1">
      <alignment vertical="center"/>
    </xf>
    <xf numFmtId="166" fontId="0" fillId="0" borderId="31" xfId="0" applyNumberFormat="1" applyFont="1" applyFill="1" applyBorder="1" applyAlignment="1">
      <alignment vertical="center"/>
    </xf>
    <xf numFmtId="166" fontId="0" fillId="0" borderId="18" xfId="0" applyNumberFormat="1" applyFont="1" applyFill="1" applyBorder="1" applyAlignment="1">
      <alignment vertical="center"/>
    </xf>
    <xf numFmtId="166" fontId="0" fillId="0" borderId="19" xfId="0" applyNumberFormat="1" applyFont="1" applyBorder="1" applyAlignment="1">
      <alignment vertical="center"/>
    </xf>
    <xf numFmtId="41" fontId="2" fillId="0" borderId="28" xfId="0" applyNumberFormat="1" applyFont="1" applyFill="1" applyBorder="1" applyAlignment="1">
      <alignment vertical="center"/>
    </xf>
    <xf numFmtId="41" fontId="2" fillId="0" borderId="37" xfId="0" applyNumberFormat="1" applyFont="1" applyFill="1" applyBorder="1" applyAlignment="1">
      <alignment vertical="center"/>
    </xf>
    <xf numFmtId="166" fontId="2" fillId="3" borderId="28" xfId="0" applyNumberFormat="1" applyFont="1" applyFill="1" applyBorder="1"/>
    <xf numFmtId="166" fontId="0" fillId="3" borderId="18" xfId="0" applyNumberFormat="1" applyFont="1" applyFill="1" applyBorder="1" applyAlignment="1">
      <alignment vertical="center"/>
    </xf>
    <xf numFmtId="166" fontId="0" fillId="0" borderId="18" xfId="0" applyNumberFormat="1" applyFill="1" applyBorder="1" applyAlignment="1">
      <alignment vertical="center"/>
    </xf>
    <xf numFmtId="166" fontId="0" fillId="4" borderId="19" xfId="0" applyNumberFormat="1" applyFill="1" applyBorder="1"/>
    <xf numFmtId="166" fontId="0" fillId="4" borderId="19" xfId="0" applyNumberFormat="1" applyFont="1" applyFill="1" applyBorder="1"/>
    <xf numFmtId="166" fontId="0" fillId="4" borderId="31" xfId="0" applyNumberFormat="1" applyFont="1" applyFill="1" applyBorder="1"/>
    <xf numFmtId="166" fontId="0" fillId="2" borderId="19" xfId="0" applyNumberFormat="1" applyFill="1" applyBorder="1"/>
    <xf numFmtId="166" fontId="0" fillId="3" borderId="19" xfId="0" applyNumberFormat="1" applyFill="1" applyBorder="1" applyAlignment="1">
      <alignment vertical="center"/>
    </xf>
    <xf numFmtId="166" fontId="0" fillId="3" borderId="19" xfId="0" applyNumberFormat="1" applyFill="1" applyBorder="1"/>
    <xf numFmtId="166" fontId="2" fillId="6" borderId="16" xfId="0" applyNumberFormat="1" applyFont="1" applyFill="1" applyBorder="1" applyAlignment="1">
      <alignment horizontal="center"/>
    </xf>
    <xf numFmtId="166" fontId="0" fillId="3" borderId="19" xfId="2" applyNumberFormat="1" applyFont="1" applyFill="1" applyBorder="1" applyAlignment="1">
      <alignment horizontal="right" vertical="center"/>
    </xf>
    <xf numFmtId="166" fontId="0" fillId="0" borderId="19" xfId="0" applyNumberFormat="1" applyFont="1" applyFill="1" applyBorder="1" applyAlignment="1">
      <alignment horizontal="right"/>
    </xf>
    <xf numFmtId="166" fontId="0" fillId="3" borderId="19" xfId="2" applyNumberFormat="1" applyFont="1" applyFill="1" applyBorder="1" applyAlignment="1">
      <alignment horizontal="right"/>
    </xf>
    <xf numFmtId="166" fontId="0" fillId="3" borderId="19" xfId="0" applyNumberFormat="1" applyFill="1" applyBorder="1" applyAlignment="1">
      <alignment horizontal="right"/>
    </xf>
    <xf numFmtId="166" fontId="0" fillId="0" borderId="19" xfId="0" applyNumberFormat="1" applyBorder="1"/>
    <xf numFmtId="166" fontId="0" fillId="0" borderId="19" xfId="0" applyNumberFormat="1" applyFont="1" applyBorder="1" applyAlignment="1">
      <alignment horizontal="right"/>
    </xf>
    <xf numFmtId="166" fontId="0" fillId="0" borderId="17" xfId="0" applyNumberFormat="1" applyFont="1" applyBorder="1" applyAlignment="1">
      <alignment horizontal="right"/>
    </xf>
    <xf numFmtId="166" fontId="2" fillId="3" borderId="28" xfId="2" applyNumberFormat="1" applyFont="1" applyFill="1" applyBorder="1" applyAlignment="1">
      <alignment vertical="center"/>
    </xf>
    <xf numFmtId="166" fontId="0" fillId="3" borderId="19" xfId="2" applyNumberFormat="1" applyFont="1" applyFill="1" applyBorder="1"/>
    <xf numFmtId="166" fontId="0" fillId="3" borderId="31" xfId="2" applyNumberFormat="1" applyFont="1" applyFill="1" applyBorder="1"/>
    <xf numFmtId="166" fontId="2" fillId="3" borderId="28" xfId="2" applyNumberFormat="1" applyFont="1" applyFill="1" applyBorder="1"/>
    <xf numFmtId="166" fontId="0" fillId="5" borderId="31" xfId="0" applyNumberFormat="1" applyFill="1" applyBorder="1" applyAlignment="1">
      <alignment wrapText="1"/>
    </xf>
    <xf numFmtId="166" fontId="0" fillId="3" borderId="28" xfId="0" applyNumberFormat="1" applyFill="1" applyBorder="1"/>
    <xf numFmtId="166" fontId="2" fillId="3" borderId="13" xfId="2" applyNumberFormat="1" applyFont="1" applyFill="1" applyBorder="1"/>
    <xf numFmtId="166" fontId="0" fillId="4" borderId="19" xfId="2" applyNumberFormat="1" applyFont="1" applyFill="1" applyBorder="1" applyAlignment="1">
      <alignment horizontal="right"/>
    </xf>
    <xf numFmtId="166" fontId="0" fillId="4" borderId="19" xfId="0" applyNumberFormat="1" applyFill="1" applyBorder="1" applyAlignment="1">
      <alignment horizontal="right"/>
    </xf>
    <xf numFmtId="166" fontId="0" fillId="4" borderId="19" xfId="0" applyNumberFormat="1" applyFont="1" applyFill="1" applyBorder="1" applyAlignment="1">
      <alignment horizontal="right"/>
    </xf>
    <xf numFmtId="170" fontId="0" fillId="0" borderId="4" xfId="0" applyNumberFormat="1" applyFill="1" applyBorder="1"/>
    <xf numFmtId="9" fontId="0" fillId="0" borderId="4" xfId="3" applyNumberFormat="1" applyFont="1" applyFill="1" applyBorder="1"/>
    <xf numFmtId="3" fontId="16" fillId="4" borderId="4" xfId="0" applyNumberFormat="1" applyFont="1" applyFill="1" applyBorder="1"/>
    <xf numFmtId="169" fontId="0" fillId="0" borderId="10" xfId="2" applyNumberFormat="1" applyFont="1" applyBorder="1" applyAlignment="1">
      <alignment horizontal="right" vertical="center"/>
    </xf>
    <xf numFmtId="169" fontId="0" fillId="0" borderId="9" xfId="2" applyNumberFormat="1" applyFont="1" applyBorder="1" applyAlignment="1">
      <alignment horizontal="right" vertical="center"/>
    </xf>
    <xf numFmtId="0" fontId="3" fillId="0" borderId="10" xfId="0" applyFont="1" applyFill="1" applyBorder="1" applyAlignment="1">
      <alignment horizontal="center" vertical="top" wrapText="1"/>
    </xf>
    <xf numFmtId="0" fontId="0" fillId="0" borderId="23" xfId="0" applyFont="1" applyBorder="1" applyAlignment="1">
      <alignment horizontal="center" vertical="center"/>
    </xf>
    <xf numFmtId="0" fontId="0" fillId="0" borderId="22" xfId="0" applyFont="1" applyBorder="1" applyAlignment="1">
      <alignment horizontal="center" vertical="center"/>
    </xf>
    <xf numFmtId="0" fontId="3" fillId="0" borderId="4" xfId="0" applyFont="1" applyFill="1" applyBorder="1" applyAlignment="1">
      <alignment horizontal="left" vertical="center" wrapText="1"/>
    </xf>
    <xf numFmtId="166" fontId="0" fillId="0" borderId="58" xfId="2" applyFont="1" applyBorder="1" applyAlignment="1">
      <alignment vertical="center"/>
    </xf>
    <xf numFmtId="166" fontId="0" fillId="0" borderId="59" xfId="2" applyFont="1" applyFill="1" applyBorder="1" applyAlignment="1">
      <alignment vertical="center"/>
    </xf>
    <xf numFmtId="166" fontId="0" fillId="0" borderId="59" xfId="2" applyFont="1" applyBorder="1" applyAlignment="1">
      <alignment vertical="center"/>
    </xf>
    <xf numFmtId="166" fontId="0" fillId="2" borderId="59" xfId="2" applyFont="1" applyFill="1" applyBorder="1" applyAlignment="1">
      <alignment vertical="center"/>
    </xf>
    <xf numFmtId="166" fontId="0" fillId="5" borderId="59" xfId="2" applyFont="1" applyFill="1" applyBorder="1" applyAlignment="1">
      <alignment vertical="center"/>
    </xf>
    <xf numFmtId="166" fontId="0" fillId="2" borderId="60" xfId="2" applyFont="1" applyFill="1" applyBorder="1" applyAlignment="1">
      <alignment vertical="center"/>
    </xf>
    <xf numFmtId="166" fontId="0" fillId="2" borderId="61" xfId="2" applyFont="1" applyFill="1" applyBorder="1" applyAlignment="1">
      <alignment vertical="center"/>
    </xf>
    <xf numFmtId="41" fontId="2" fillId="0" borderId="33" xfId="0" applyNumberFormat="1" applyFont="1" applyFill="1" applyBorder="1" applyAlignment="1">
      <alignment vertical="center"/>
    </xf>
    <xf numFmtId="0" fontId="3" fillId="0" borderId="4" xfId="0" applyFont="1" applyBorder="1" applyAlignment="1">
      <alignment horizontal="center" vertical="top" wrapText="1"/>
    </xf>
    <xf numFmtId="0" fontId="3" fillId="0" borderId="12" xfId="0" applyFont="1" applyFill="1" applyBorder="1" applyAlignment="1">
      <alignment horizontal="center" vertical="top" wrapText="1"/>
    </xf>
    <xf numFmtId="0" fontId="3" fillId="0" borderId="12" xfId="0" applyFont="1" applyFill="1" applyBorder="1" applyAlignment="1">
      <alignment horizontal="center" vertical="top"/>
    </xf>
    <xf numFmtId="0" fontId="15" fillId="0" borderId="12" xfId="0" applyFont="1" applyFill="1" applyBorder="1" applyAlignment="1">
      <alignment horizontal="center" vertical="top"/>
    </xf>
    <xf numFmtId="0" fontId="0" fillId="0" borderId="12" xfId="0" applyFont="1" applyFill="1" applyBorder="1" applyAlignment="1">
      <alignment horizontal="center" vertical="top"/>
    </xf>
    <xf numFmtId="0" fontId="15" fillId="5" borderId="12" xfId="0" applyFont="1" applyFill="1" applyBorder="1" applyAlignment="1">
      <alignment horizontal="center" vertical="top"/>
    </xf>
    <xf numFmtId="0" fontId="2" fillId="6" borderId="1" xfId="0" applyFont="1" applyFill="1" applyBorder="1" applyAlignment="1">
      <alignment horizontal="center"/>
    </xf>
    <xf numFmtId="0" fontId="2" fillId="6" borderId="3"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8" xfId="0" applyFont="1" applyFill="1" applyBorder="1" applyAlignment="1">
      <alignment horizontal="center" vertical="top" wrapText="1"/>
    </xf>
    <xf numFmtId="166" fontId="2" fillId="0" borderId="28" xfId="0" applyNumberFormat="1" applyFont="1" applyFill="1" applyBorder="1" applyAlignment="1">
      <alignment horizontal="right"/>
    </xf>
    <xf numFmtId="1" fontId="0" fillId="3" borderId="0" xfId="0" applyNumberFormat="1" applyFill="1"/>
    <xf numFmtId="0" fontId="5" fillId="6" borderId="45"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50" xfId="0" applyFont="1" applyFill="1" applyBorder="1" applyAlignment="1">
      <alignment horizontal="center" vertical="center"/>
    </xf>
    <xf numFmtId="0" fontId="5" fillId="6"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22" xfId="0" applyFill="1" applyBorder="1" applyAlignment="1">
      <alignment horizontal="center" vertical="center"/>
    </xf>
    <xf numFmtId="0" fontId="0" fillId="0" borderId="5" xfId="0" applyFill="1" applyBorder="1" applyAlignment="1">
      <alignment horizontal="center" vertical="center"/>
    </xf>
    <xf numFmtId="0" fontId="0" fillId="0" borderId="23"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xf>
    <xf numFmtId="0" fontId="3" fillId="0" borderId="4" xfId="0" applyFont="1" applyFill="1" applyBorder="1" applyAlignment="1">
      <alignment horizontal="center" vertical="top" wrapText="1"/>
    </xf>
    <xf numFmtId="0" fontId="3" fillId="0" borderId="12" xfId="0" applyFont="1" applyFill="1" applyBorder="1" applyAlignment="1">
      <alignment horizontal="center" vertical="top"/>
    </xf>
    <xf numFmtId="0" fontId="0" fillId="0" borderId="22" xfId="0" applyFont="1" applyBorder="1" applyAlignment="1">
      <alignment horizontal="center" vertical="center"/>
    </xf>
    <xf numFmtId="0" fontId="15" fillId="0" borderId="12" xfId="0" applyFont="1" applyFill="1" applyBorder="1" applyAlignment="1">
      <alignment horizontal="center" vertical="top"/>
    </xf>
    <xf numFmtId="0" fontId="0" fillId="0" borderId="22" xfId="0" applyFont="1" applyFill="1" applyBorder="1" applyAlignment="1">
      <alignment horizontal="center" vertical="center"/>
    </xf>
    <xf numFmtId="0" fontId="3" fillId="0" borderId="4" xfId="0" applyFont="1" applyFill="1" applyBorder="1" applyAlignment="1">
      <alignment horizontal="left" vertical="center" wrapText="1"/>
    </xf>
    <xf numFmtId="0" fontId="0" fillId="0" borderId="4" xfId="0" applyFont="1" applyFill="1" applyBorder="1" applyAlignment="1">
      <alignment horizontal="center" vertical="top" wrapText="1"/>
    </xf>
    <xf numFmtId="0" fontId="0" fillId="0" borderId="12" xfId="0" applyFont="1" applyFill="1" applyBorder="1" applyAlignment="1">
      <alignment horizontal="center" vertical="top"/>
    </xf>
    <xf numFmtId="0" fontId="0" fillId="0" borderId="4" xfId="0" applyFont="1" applyFill="1" applyBorder="1" applyAlignment="1">
      <alignment horizontal="center" vertical="top"/>
    </xf>
    <xf numFmtId="0" fontId="3" fillId="0" borderId="12"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12" xfId="0" applyFont="1" applyFill="1" applyBorder="1" applyAlignment="1">
      <alignment horizontal="center" vertical="top"/>
    </xf>
    <xf numFmtId="0" fontId="15" fillId="0" borderId="4" xfId="0" applyFont="1" applyFill="1" applyBorder="1" applyAlignment="1">
      <alignment horizontal="center" vertical="top" wrapText="1"/>
    </xf>
    <xf numFmtId="0" fontId="2" fillId="0" borderId="22" xfId="0" applyFont="1" applyFill="1" applyBorder="1" applyAlignment="1">
      <alignment horizontal="center" vertical="center"/>
    </xf>
    <xf numFmtId="0" fontId="3" fillId="0" borderId="4" xfId="0" applyFont="1" applyFill="1" applyBorder="1" applyAlignment="1">
      <alignment horizontal="center" vertical="top"/>
    </xf>
    <xf numFmtId="0" fontId="2" fillId="0" borderId="35" xfId="0" applyFont="1" applyFill="1" applyBorder="1" applyAlignment="1">
      <alignment horizontal="center" vertical="top"/>
    </xf>
    <xf numFmtId="0" fontId="2" fillId="0" borderId="36" xfId="0" applyFont="1" applyFill="1" applyBorder="1" applyAlignment="1">
      <alignment horizontal="center" vertical="top"/>
    </xf>
    <xf numFmtId="0" fontId="2" fillId="0" borderId="62" xfId="0" applyFont="1" applyFill="1" applyBorder="1" applyAlignment="1">
      <alignment horizontal="center" vertical="top"/>
    </xf>
    <xf numFmtId="0" fontId="3" fillId="0" borderId="12" xfId="0" applyFont="1" applyFill="1" applyBorder="1" applyAlignment="1">
      <alignment horizontal="center" vertical="center"/>
    </xf>
    <xf numFmtId="0" fontId="2" fillId="0" borderId="32" xfId="0" applyFont="1" applyFill="1" applyBorder="1" applyAlignment="1">
      <alignment horizontal="center"/>
    </xf>
    <xf numFmtId="0" fontId="2" fillId="0" borderId="37" xfId="0" applyFont="1" applyFill="1" applyBorder="1" applyAlignment="1">
      <alignment horizontal="center"/>
    </xf>
    <xf numFmtId="0" fontId="2" fillId="3" borderId="13" xfId="0" applyFont="1" applyFill="1" applyBorder="1" applyAlignment="1">
      <alignment horizontal="center"/>
    </xf>
    <xf numFmtId="0" fontId="5" fillId="0" borderId="32" xfId="0" applyFont="1" applyFill="1" applyBorder="1" applyAlignment="1">
      <alignment horizontal="center"/>
    </xf>
    <xf numFmtId="0" fontId="5" fillId="0" borderId="37" xfId="0" applyFont="1" applyFill="1" applyBorder="1" applyAlignment="1">
      <alignment horizontal="center"/>
    </xf>
    <xf numFmtId="0" fontId="5" fillId="0" borderId="33" xfId="0" applyFont="1" applyFill="1" applyBorder="1" applyAlignment="1">
      <alignment horizontal="center"/>
    </xf>
    <xf numFmtId="169" fontId="0" fillId="0" borderId="10" xfId="2" applyNumberFormat="1" applyFont="1" applyBorder="1" applyAlignment="1">
      <alignment horizontal="right" vertical="center"/>
    </xf>
    <xf numFmtId="169" fontId="0" fillId="0" borderId="9" xfId="2" applyNumberFormat="1" applyFont="1" applyBorder="1" applyAlignment="1">
      <alignment horizontal="right" vertical="center"/>
    </xf>
    <xf numFmtId="0" fontId="2" fillId="6" borderId="4"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9" xfId="0" applyFont="1" applyFill="1" applyBorder="1" applyAlignment="1">
      <alignment horizontal="center" vertical="center"/>
    </xf>
  </cellXfs>
  <cellStyles count="16">
    <cellStyle name="Millares" xfId="1" builtinId="3"/>
    <cellStyle name="Millares [0]" xfId="2" builtinId="6"/>
    <cellStyle name="Millares [0] 2" xfId="11"/>
    <cellStyle name="Millares [0] 3" xfId="15"/>
    <cellStyle name="Millares 13 3" xfId="9"/>
    <cellStyle name="Millares 2" xfId="8"/>
    <cellStyle name="Millares 3" xfId="10"/>
    <cellStyle name="Millares 36" xfId="7"/>
    <cellStyle name="Millares 4" xfId="12"/>
    <cellStyle name="Millares_G5" xfId="4"/>
    <cellStyle name="Normal" xfId="0" builtinId="0"/>
    <cellStyle name="Normal 14" xfId="5"/>
    <cellStyle name="Normal 2" xfId="14"/>
    <cellStyle name="Normal 3" xfId="6"/>
    <cellStyle name="Normal 4" xfId="13"/>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FIJO '!A1"/><Relationship Id="rId7" Type="http://schemas.openxmlformats.org/officeDocument/2006/relationships/hyperlink" Target="#'CONECTIVIDAD INTERNACIONAL'!A1"/><Relationship Id="rId2" Type="http://schemas.openxmlformats.org/officeDocument/2006/relationships/hyperlink" Target="#'INTERNET M&#211;VIL'!A1"/><Relationship Id="rId1" Type="http://schemas.openxmlformats.org/officeDocument/2006/relationships/hyperlink" Target="#TELEFON&#205;A!A1"/><Relationship Id="rId6" Type="http://schemas.openxmlformats.org/officeDocument/2006/relationships/hyperlink" Target="#INGRESOS!A1"/><Relationship Id="rId5" Type="http://schemas.openxmlformats.org/officeDocument/2006/relationships/hyperlink" Target="#'TV PAGA'!A1"/><Relationship Id="rId4" Type="http://schemas.openxmlformats.org/officeDocument/2006/relationships/hyperlink" Target="#PENETRACI&#211;N!A1"/></Relationships>
</file>

<file path=xl/drawings/_rels/drawing2.xml.rels><?xml version="1.0" encoding="UTF-8" standalone="yes"?>
<Relationships xmlns="http://schemas.openxmlformats.org/package/2006/relationships"><Relationship Id="rId8" Type="http://schemas.openxmlformats.org/officeDocument/2006/relationships/hyperlink" Target="#TELEFON&#205;A!A1"/><Relationship Id="rId3" Type="http://schemas.openxmlformats.org/officeDocument/2006/relationships/hyperlink" Target="#'TV PAGA'!A1"/><Relationship Id="rId7" Type="http://schemas.openxmlformats.org/officeDocument/2006/relationships/hyperlink" Target="#'INTERNET M&#211;VIL'!A1"/><Relationship Id="rId2" Type="http://schemas.openxmlformats.org/officeDocument/2006/relationships/hyperlink" Target="#INGRESOS!A1"/><Relationship Id="rId1" Type="http://schemas.openxmlformats.org/officeDocument/2006/relationships/hyperlink" Target="#'CONECTIVIDAD INTERNACIONAL'!A1"/><Relationship Id="rId6" Type="http://schemas.openxmlformats.org/officeDocument/2006/relationships/hyperlink" Target="#'INTERNET FIJO '!A1"/><Relationship Id="rId5" Type="http://schemas.openxmlformats.org/officeDocument/2006/relationships/hyperlink" Target="#&#205;NDICE!A1"/><Relationship Id="rId4" Type="http://schemas.openxmlformats.org/officeDocument/2006/relationships/hyperlink" Target="#PENETRACI&#211;N!A1"/></Relationships>
</file>

<file path=xl/drawings/_rels/drawing3.xml.rels><?xml version="1.0" encoding="UTF-8" standalone="yes"?>
<Relationships xmlns="http://schemas.openxmlformats.org/package/2006/relationships"><Relationship Id="rId8" Type="http://schemas.openxmlformats.org/officeDocument/2006/relationships/hyperlink" Target="#'INTERNET M&#211;VIL'!A1"/><Relationship Id="rId3" Type="http://schemas.openxmlformats.org/officeDocument/2006/relationships/hyperlink" Target="#'TV PAGA'!A1"/><Relationship Id="rId7" Type="http://schemas.openxmlformats.org/officeDocument/2006/relationships/hyperlink" Target="#TELEFON&#205;A!A1"/><Relationship Id="rId2" Type="http://schemas.openxmlformats.org/officeDocument/2006/relationships/hyperlink" Target="#INGRESOS!A1"/><Relationship Id="rId1" Type="http://schemas.openxmlformats.org/officeDocument/2006/relationships/hyperlink" Target="#'CONECTIVIDAD INTERNACIONAL'!A1"/><Relationship Id="rId6" Type="http://schemas.openxmlformats.org/officeDocument/2006/relationships/hyperlink" Target="#'INTERNET FIJO '!A1"/><Relationship Id="rId5" Type="http://schemas.openxmlformats.org/officeDocument/2006/relationships/hyperlink" Target="#&#205;NDICE!A1"/><Relationship Id="rId4" Type="http://schemas.openxmlformats.org/officeDocument/2006/relationships/hyperlink" Target="#PENETRACI&#211;N!A1"/></Relationships>
</file>

<file path=xl/drawings/_rels/drawing4.xml.rels><?xml version="1.0" encoding="UTF-8" standalone="yes"?>
<Relationships xmlns="http://schemas.openxmlformats.org/package/2006/relationships"><Relationship Id="rId8" Type="http://schemas.openxmlformats.org/officeDocument/2006/relationships/hyperlink" Target="#'INTERNET FIJO '!A1"/><Relationship Id="rId3" Type="http://schemas.openxmlformats.org/officeDocument/2006/relationships/hyperlink" Target="#TELEFON&#205;A!A1"/><Relationship Id="rId7" Type="http://schemas.openxmlformats.org/officeDocument/2006/relationships/hyperlink" Target="#PENETRACI&#211;N!A1"/><Relationship Id="rId2" Type="http://schemas.openxmlformats.org/officeDocument/2006/relationships/hyperlink" Target="#&#205;NDICE!A1"/><Relationship Id="rId1" Type="http://schemas.openxmlformats.org/officeDocument/2006/relationships/hyperlink" Target="#'CONECTIVIDAD INTERNACIONAL'!A1"/><Relationship Id="rId6" Type="http://schemas.openxmlformats.org/officeDocument/2006/relationships/hyperlink" Target="#'TV PAGA'!A1"/><Relationship Id="rId5" Type="http://schemas.openxmlformats.org/officeDocument/2006/relationships/hyperlink" Target="#INGRESOS!A1"/><Relationship Id="rId4" Type="http://schemas.openxmlformats.org/officeDocument/2006/relationships/hyperlink" Target="#'INTERNET M&#211;VIL'!A1"/></Relationships>
</file>

<file path=xl/drawings/_rels/drawing5.xml.rels><?xml version="1.0" encoding="UTF-8" standalone="yes"?>
<Relationships xmlns="http://schemas.openxmlformats.org/package/2006/relationships"><Relationship Id="rId8" Type="http://schemas.openxmlformats.org/officeDocument/2006/relationships/hyperlink" Target="#'TV PAGA'!A1"/><Relationship Id="rId3" Type="http://schemas.openxmlformats.org/officeDocument/2006/relationships/hyperlink" Target="#TELEFON&#205;A!A1"/><Relationship Id="rId7" Type="http://schemas.openxmlformats.org/officeDocument/2006/relationships/hyperlink" Target="#PENETRACI&#211;N!A1"/><Relationship Id="rId2" Type="http://schemas.openxmlformats.org/officeDocument/2006/relationships/hyperlink" Target="#&#205;NDICE!A1"/><Relationship Id="rId1" Type="http://schemas.openxmlformats.org/officeDocument/2006/relationships/hyperlink" Target="#'CONECTIVIDAD INTERNACIONAL'!A1"/><Relationship Id="rId6" Type="http://schemas.openxmlformats.org/officeDocument/2006/relationships/hyperlink" Target="#INGRESOS!A1"/><Relationship Id="rId5" Type="http://schemas.openxmlformats.org/officeDocument/2006/relationships/hyperlink" Target="#'INTERNET FIJO '!A1"/><Relationship Id="rId4" Type="http://schemas.openxmlformats.org/officeDocument/2006/relationships/hyperlink" Target="#'INTERNET M&#211;VIL'!A1"/></Relationships>
</file>

<file path=xl/drawings/_rels/drawing6.xml.rels><?xml version="1.0" encoding="UTF-8" standalone="yes"?>
<Relationships xmlns="http://schemas.openxmlformats.org/package/2006/relationships"><Relationship Id="rId8" Type="http://schemas.openxmlformats.org/officeDocument/2006/relationships/hyperlink" Target="#INGRESOS!A1"/><Relationship Id="rId3" Type="http://schemas.openxmlformats.org/officeDocument/2006/relationships/hyperlink" Target="#TELEFON&#205;A!A1"/><Relationship Id="rId7" Type="http://schemas.openxmlformats.org/officeDocument/2006/relationships/hyperlink" Target="#'TV PAGA'!A1"/><Relationship Id="rId2" Type="http://schemas.openxmlformats.org/officeDocument/2006/relationships/hyperlink" Target="#&#205;NDICE!A1"/><Relationship Id="rId1" Type="http://schemas.openxmlformats.org/officeDocument/2006/relationships/hyperlink" Target="#'CONECTIVIDAD INTERNACIONAL'!A1"/><Relationship Id="rId6" Type="http://schemas.openxmlformats.org/officeDocument/2006/relationships/hyperlink" Target="#PENETRACI&#211;N!A1"/><Relationship Id="rId5" Type="http://schemas.openxmlformats.org/officeDocument/2006/relationships/hyperlink" Target="#'INTERNET FIJO '!A1"/><Relationship Id="rId4" Type="http://schemas.openxmlformats.org/officeDocument/2006/relationships/hyperlink" Target="#'INTERNET M&#211;VIL'!A1"/></Relationships>
</file>

<file path=xl/drawings/_rels/drawing7.xml.rels><?xml version="1.0" encoding="UTF-8" standalone="yes"?>
<Relationships xmlns="http://schemas.openxmlformats.org/package/2006/relationships"><Relationship Id="rId8" Type="http://schemas.openxmlformats.org/officeDocument/2006/relationships/hyperlink" Target="#PENETRACI&#211;N!A1"/><Relationship Id="rId3" Type="http://schemas.openxmlformats.org/officeDocument/2006/relationships/hyperlink" Target="#TELEFON&#205;A!A1"/><Relationship Id="rId7" Type="http://schemas.openxmlformats.org/officeDocument/2006/relationships/hyperlink" Target="#'INTERNET FIJO '!A1"/><Relationship Id="rId2" Type="http://schemas.openxmlformats.org/officeDocument/2006/relationships/hyperlink" Target="#&#205;NDICE!A1"/><Relationship Id="rId1" Type="http://schemas.openxmlformats.org/officeDocument/2006/relationships/hyperlink" Target="#'CONECTIVIDAD INTERNACIONAL'!A1"/><Relationship Id="rId6" Type="http://schemas.openxmlformats.org/officeDocument/2006/relationships/hyperlink" Target="#'TV PAGA'!A1"/><Relationship Id="rId5" Type="http://schemas.openxmlformats.org/officeDocument/2006/relationships/hyperlink" Target="#INGRESOS!A1"/><Relationship Id="rId4" Type="http://schemas.openxmlformats.org/officeDocument/2006/relationships/hyperlink" Target="#'INTERNET M&#211;VIL'!A1"/></Relationships>
</file>

<file path=xl/drawings/_rels/drawing8.xml.rels><?xml version="1.0" encoding="UTF-8" standalone="yes"?>
<Relationships xmlns="http://schemas.openxmlformats.org/package/2006/relationships"><Relationship Id="rId8" Type="http://schemas.openxmlformats.org/officeDocument/2006/relationships/hyperlink" Target="#'CONECTIVIDAD INTERNACIONAL'!A1"/><Relationship Id="rId3" Type="http://schemas.openxmlformats.org/officeDocument/2006/relationships/hyperlink" Target="#'INTERNET M&#211;VIL'!A1"/><Relationship Id="rId7" Type="http://schemas.openxmlformats.org/officeDocument/2006/relationships/hyperlink" Target="#INGRESOS!A1"/><Relationship Id="rId2" Type="http://schemas.openxmlformats.org/officeDocument/2006/relationships/hyperlink" Target="#TELEFON&#205;A!A1"/><Relationship Id="rId1" Type="http://schemas.openxmlformats.org/officeDocument/2006/relationships/hyperlink" Target="#&#205;NDICE!A1"/><Relationship Id="rId6" Type="http://schemas.openxmlformats.org/officeDocument/2006/relationships/hyperlink" Target="#'TV PAGA'!A1"/><Relationship Id="rId5" Type="http://schemas.openxmlformats.org/officeDocument/2006/relationships/hyperlink" Target="#PENETRACI&#211;N!A1"/><Relationship Id="rId4" Type="http://schemas.openxmlformats.org/officeDocument/2006/relationships/hyperlink" Target="#'INTERNET FIJO '!A1"/></Relationships>
</file>

<file path=xl/drawings/_rels/drawing9.xml.rels><?xml version="1.0" encoding="UTF-8" standalone="yes"?>
<Relationships xmlns="http://schemas.openxmlformats.org/package/2006/relationships"><Relationship Id="rId8" Type="http://schemas.openxmlformats.org/officeDocument/2006/relationships/hyperlink" Target="#'CONECTIVIDAD INTERNACIONAL'!A1"/><Relationship Id="rId3" Type="http://schemas.openxmlformats.org/officeDocument/2006/relationships/hyperlink" Target="#'INTERNET M&#211;VIL'!A1"/><Relationship Id="rId7" Type="http://schemas.openxmlformats.org/officeDocument/2006/relationships/hyperlink" Target="#INGRESOS!A1"/><Relationship Id="rId2" Type="http://schemas.openxmlformats.org/officeDocument/2006/relationships/hyperlink" Target="#TELEFON&#205;A!A1"/><Relationship Id="rId1" Type="http://schemas.openxmlformats.org/officeDocument/2006/relationships/hyperlink" Target="#&#205;NDICE!A1"/><Relationship Id="rId6" Type="http://schemas.openxmlformats.org/officeDocument/2006/relationships/hyperlink" Target="#'TV PAGA'!A1"/><Relationship Id="rId5" Type="http://schemas.openxmlformats.org/officeDocument/2006/relationships/hyperlink" Target="#PENETRACI&#211;N!A1"/><Relationship Id="rId4" Type="http://schemas.openxmlformats.org/officeDocument/2006/relationships/hyperlink" Target="#'INTERNET FIJO '!A1"/><Relationship Id="rId9" Type="http://schemas.openxmlformats.org/officeDocument/2006/relationships/hyperlink" Target="#GR&#193;FICOS!A1"/></Relationships>
</file>

<file path=xl/drawings/drawing1.xml><?xml version="1.0" encoding="utf-8"?>
<xdr:wsDr xmlns:xdr="http://schemas.openxmlformats.org/drawingml/2006/spreadsheetDrawing" xmlns:a="http://schemas.openxmlformats.org/drawingml/2006/main">
  <xdr:twoCellAnchor>
    <xdr:from>
      <xdr:col>9</xdr:col>
      <xdr:colOff>57150</xdr:colOff>
      <xdr:row>7</xdr:row>
      <xdr:rowOff>95250</xdr:rowOff>
    </xdr:from>
    <xdr:to>
      <xdr:col>12</xdr:col>
      <xdr:colOff>28575</xdr:colOff>
      <xdr:row>29</xdr:row>
      <xdr:rowOff>57150</xdr:rowOff>
    </xdr:to>
    <xdr:grpSp>
      <xdr:nvGrpSpPr>
        <xdr:cNvPr id="10" name="Grupo 9">
          <a:extLst>
            <a:ext uri="{FF2B5EF4-FFF2-40B4-BE49-F238E27FC236}">
              <a16:creationId xmlns:a16="http://schemas.microsoft.com/office/drawing/2014/main" xmlns="" id="{00000000-0008-0000-0000-00000A000000}"/>
            </a:ext>
          </a:extLst>
        </xdr:cNvPr>
        <xdr:cNvGrpSpPr/>
      </xdr:nvGrpSpPr>
      <xdr:grpSpPr>
        <a:xfrm>
          <a:off x="6915150" y="1428750"/>
          <a:ext cx="2257425" cy="4152900"/>
          <a:chOff x="6915150" y="1428750"/>
          <a:chExt cx="2257425" cy="4152900"/>
        </a:xfrm>
      </xdr:grpSpPr>
      <xdr:sp macro="" textlink="">
        <xdr:nvSpPr>
          <xdr:cNvPr id="2" name="Rectángulo redondeado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6934200" y="142875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TELEFONÍA</a:t>
            </a:r>
            <a:r>
              <a:rPr lang="es-PY" sz="1100" b="1" baseline="0"/>
              <a:t> </a:t>
            </a:r>
            <a:endParaRPr lang="es-PY" sz="1100" b="1"/>
          </a:p>
        </xdr:txBody>
      </xdr:sp>
      <xdr:sp macro="" textlink="">
        <xdr:nvSpPr>
          <xdr:cNvPr id="3" name="Rectángulo redondeado 2">
            <a:hlinkClick xmlns:r="http://schemas.openxmlformats.org/officeDocument/2006/relationships" r:id="rId2"/>
            <a:extLst>
              <a:ext uri="{FF2B5EF4-FFF2-40B4-BE49-F238E27FC236}">
                <a16:creationId xmlns:a16="http://schemas.microsoft.com/office/drawing/2014/main" xmlns="" id="{00000000-0008-0000-0000-000003000000}"/>
              </a:ext>
            </a:extLst>
          </xdr:cNvPr>
          <xdr:cNvSpPr/>
        </xdr:nvSpPr>
        <xdr:spPr>
          <a:xfrm>
            <a:off x="6924675" y="206692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INTERNET MÓVIL </a:t>
            </a:r>
            <a:endParaRPr lang="es-PY" sz="1100" b="1"/>
          </a:p>
        </xdr:txBody>
      </xdr:sp>
      <xdr:sp macro="" textlink="">
        <xdr:nvSpPr>
          <xdr:cNvPr id="4" name="Rectángulo redondeado 3">
            <a:hlinkClick xmlns:r="http://schemas.openxmlformats.org/officeDocument/2006/relationships" r:id="rId3"/>
            <a:extLst>
              <a:ext uri="{FF2B5EF4-FFF2-40B4-BE49-F238E27FC236}">
                <a16:creationId xmlns:a16="http://schemas.microsoft.com/office/drawing/2014/main" xmlns="" id="{00000000-0008-0000-0000-000004000000}"/>
              </a:ext>
            </a:extLst>
          </xdr:cNvPr>
          <xdr:cNvSpPr/>
        </xdr:nvSpPr>
        <xdr:spPr>
          <a:xfrm>
            <a:off x="6934200" y="26955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INTERNET FIJO </a:t>
            </a:r>
            <a:endParaRPr lang="es-PY" sz="1100" b="1"/>
          </a:p>
        </xdr:txBody>
      </xdr:sp>
      <xdr:sp macro="" textlink="">
        <xdr:nvSpPr>
          <xdr:cNvPr id="5" name="Rectángulo redondeado 4">
            <a:hlinkClick xmlns:r="http://schemas.openxmlformats.org/officeDocument/2006/relationships" r:id="rId4"/>
            <a:extLst>
              <a:ext uri="{FF2B5EF4-FFF2-40B4-BE49-F238E27FC236}">
                <a16:creationId xmlns:a16="http://schemas.microsoft.com/office/drawing/2014/main" xmlns="" id="{00000000-0008-0000-0000-000005000000}"/>
              </a:ext>
            </a:extLst>
          </xdr:cNvPr>
          <xdr:cNvSpPr/>
        </xdr:nvSpPr>
        <xdr:spPr>
          <a:xfrm>
            <a:off x="6915150" y="330517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PENETRACIÓN </a:t>
            </a:r>
            <a:endParaRPr lang="es-PY" sz="1100" b="1"/>
          </a:p>
        </xdr:txBody>
      </xdr:sp>
      <xdr:sp macro="" textlink="">
        <xdr:nvSpPr>
          <xdr:cNvPr id="6" name="Rectángulo redondeado 5">
            <a:hlinkClick xmlns:r="http://schemas.openxmlformats.org/officeDocument/2006/relationships" r:id="rId5"/>
            <a:extLst>
              <a:ext uri="{FF2B5EF4-FFF2-40B4-BE49-F238E27FC236}">
                <a16:creationId xmlns:a16="http://schemas.microsoft.com/office/drawing/2014/main" xmlns="" id="{00000000-0008-0000-0000-000006000000}"/>
              </a:ext>
            </a:extLst>
          </xdr:cNvPr>
          <xdr:cNvSpPr/>
        </xdr:nvSpPr>
        <xdr:spPr>
          <a:xfrm>
            <a:off x="6934200" y="3933825"/>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TV PAGA </a:t>
            </a:r>
            <a:endParaRPr lang="es-PY" sz="1100" b="1"/>
          </a:p>
        </xdr:txBody>
      </xdr:sp>
      <xdr:sp macro="" textlink="">
        <xdr:nvSpPr>
          <xdr:cNvPr id="7" name="Rectángulo redondeado 6">
            <a:hlinkClick xmlns:r="http://schemas.openxmlformats.org/officeDocument/2006/relationships" r:id="rId6"/>
            <a:extLst>
              <a:ext uri="{FF2B5EF4-FFF2-40B4-BE49-F238E27FC236}">
                <a16:creationId xmlns:a16="http://schemas.microsoft.com/office/drawing/2014/main" xmlns="" id="{00000000-0008-0000-0000-000007000000}"/>
              </a:ext>
            </a:extLst>
          </xdr:cNvPr>
          <xdr:cNvSpPr/>
        </xdr:nvSpPr>
        <xdr:spPr>
          <a:xfrm>
            <a:off x="6924675" y="453390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INGRESOS </a:t>
            </a:r>
            <a:endParaRPr lang="es-PY" sz="1100" b="1"/>
          </a:p>
        </xdr:txBody>
      </xdr:sp>
      <xdr:sp macro="" textlink="">
        <xdr:nvSpPr>
          <xdr:cNvPr id="16" name="Rectángulo redondeado 15">
            <a:hlinkClick xmlns:r="http://schemas.openxmlformats.org/officeDocument/2006/relationships" r:id="rId7"/>
            <a:extLst>
              <a:ext uri="{FF2B5EF4-FFF2-40B4-BE49-F238E27FC236}">
                <a16:creationId xmlns:a16="http://schemas.microsoft.com/office/drawing/2014/main" xmlns="" id="{00000000-0008-0000-0000-000010000000}"/>
              </a:ext>
            </a:extLst>
          </xdr:cNvPr>
          <xdr:cNvSpPr/>
        </xdr:nvSpPr>
        <xdr:spPr>
          <a:xfrm>
            <a:off x="6924675" y="5143500"/>
            <a:ext cx="2238375" cy="438150"/>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baseline="0"/>
              <a:t>CONECTIVIDAD INTERNACIONAL </a:t>
            </a:r>
            <a:endParaRPr lang="es-PY" sz="1100" b="1"/>
          </a:p>
        </xdr:txBody>
      </xdr:sp>
    </xdr:grpSp>
    <xdr:clientData/>
  </xdr:twoCellAnchor>
  <xdr:twoCellAnchor editAs="oneCell">
    <xdr:from>
      <xdr:col>6</xdr:col>
      <xdr:colOff>457200</xdr:colOff>
      <xdr:row>0</xdr:row>
      <xdr:rowOff>19050</xdr:rowOff>
    </xdr:from>
    <xdr:to>
      <xdr:col>14</xdr:col>
      <xdr:colOff>114300</xdr:colOff>
      <xdr:row>7</xdr:row>
      <xdr:rowOff>6503</xdr:rowOff>
    </xdr:to>
    <xdr:pic>
      <xdr:nvPicPr>
        <xdr:cNvPr id="9" name="Imagen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029200" y="19050"/>
          <a:ext cx="5753100" cy="1320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2572</xdr:rowOff>
    </xdr:from>
    <xdr:to>
      <xdr:col>0</xdr:col>
      <xdr:colOff>323853</xdr:colOff>
      <xdr:row>41</xdr:row>
      <xdr:rowOff>99958</xdr:rowOff>
    </xdr:to>
    <xdr:grpSp>
      <xdr:nvGrpSpPr>
        <xdr:cNvPr id="6" name="Grupo 5">
          <a:extLst>
            <a:ext uri="{FF2B5EF4-FFF2-40B4-BE49-F238E27FC236}">
              <a16:creationId xmlns:a16="http://schemas.microsoft.com/office/drawing/2014/main" xmlns="" id="{00000000-0008-0000-0100-000006000000}"/>
            </a:ext>
          </a:extLst>
        </xdr:cNvPr>
        <xdr:cNvGrpSpPr/>
      </xdr:nvGrpSpPr>
      <xdr:grpSpPr>
        <a:xfrm>
          <a:off x="0" y="774097"/>
          <a:ext cx="323853" cy="7422111"/>
          <a:chOff x="0" y="774097"/>
          <a:chExt cx="323853" cy="8507961"/>
        </a:xfrm>
      </xdr:grpSpPr>
      <xdr:sp macro="" textlink="">
        <xdr:nvSpPr>
          <xdr:cNvPr id="19" name="Operación manual 18">
            <a:hlinkClick xmlns:r="http://schemas.openxmlformats.org/officeDocument/2006/relationships" r:id="rId1"/>
            <a:extLst>
              <a:ext uri="{FF2B5EF4-FFF2-40B4-BE49-F238E27FC236}">
                <a16:creationId xmlns:a16="http://schemas.microsoft.com/office/drawing/2014/main" xmlns="" id="{00000000-0008-0000-0100-000013000000}"/>
              </a:ext>
            </a:extLst>
          </xdr:cNvPr>
          <xdr:cNvSpPr/>
        </xdr:nvSpPr>
        <xdr:spPr>
          <a:xfrm rot="16200000">
            <a:off x="-513534" y="8444674"/>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6" name="Operación manual 15">
            <a:hlinkClick xmlns:r="http://schemas.openxmlformats.org/officeDocument/2006/relationships" r:id="rId2"/>
            <a:extLst>
              <a:ext uri="{FF2B5EF4-FFF2-40B4-BE49-F238E27FC236}">
                <a16:creationId xmlns:a16="http://schemas.microsoft.com/office/drawing/2014/main" xmlns="" id="{00000000-0008-0000-0100-000010000000}"/>
              </a:ext>
            </a:extLst>
          </xdr:cNvPr>
          <xdr:cNvSpPr/>
        </xdr:nvSpPr>
        <xdr:spPr>
          <a:xfrm rot="16200000">
            <a:off x="-513534" y="7397901"/>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5" name="Operación manual 14">
            <a:hlinkClick xmlns:r="http://schemas.openxmlformats.org/officeDocument/2006/relationships" r:id="rId3"/>
            <a:extLst>
              <a:ext uri="{FF2B5EF4-FFF2-40B4-BE49-F238E27FC236}">
                <a16:creationId xmlns:a16="http://schemas.microsoft.com/office/drawing/2014/main" xmlns="" id="{00000000-0008-0000-0100-00000F000000}"/>
              </a:ext>
            </a:extLst>
          </xdr:cNvPr>
          <xdr:cNvSpPr/>
        </xdr:nvSpPr>
        <xdr:spPr>
          <a:xfrm rot="16200000">
            <a:off x="-513534" y="6373909"/>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4" name="Operación manual 13">
            <a:hlinkClick xmlns:r="http://schemas.openxmlformats.org/officeDocument/2006/relationships" r:id="rId4"/>
            <a:extLst>
              <a:ext uri="{FF2B5EF4-FFF2-40B4-BE49-F238E27FC236}">
                <a16:creationId xmlns:a16="http://schemas.microsoft.com/office/drawing/2014/main" xmlns="" id="{00000000-0008-0000-0100-00000E000000}"/>
              </a:ext>
            </a:extLst>
          </xdr:cNvPr>
          <xdr:cNvSpPr/>
        </xdr:nvSpPr>
        <xdr:spPr>
          <a:xfrm rot="16200000">
            <a:off x="-513534" y="5357483"/>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2" name="Operación manual 1">
            <a:hlinkClick xmlns:r="http://schemas.openxmlformats.org/officeDocument/2006/relationships" r:id="rId5"/>
            <a:extLst>
              <a:ext uri="{FF2B5EF4-FFF2-40B4-BE49-F238E27FC236}">
                <a16:creationId xmlns:a16="http://schemas.microsoft.com/office/drawing/2014/main" xmlns="" id="{00000000-0008-0000-0100-000002000000}"/>
              </a:ext>
            </a:extLst>
          </xdr:cNvPr>
          <xdr:cNvSpPr/>
        </xdr:nvSpPr>
        <xdr:spPr>
          <a:xfrm rot="16200000">
            <a:off x="-514575" y="1288672"/>
            <a:ext cx="1353000"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3" name="Operación manual 12">
            <a:hlinkClick xmlns:r="http://schemas.openxmlformats.org/officeDocument/2006/relationships" r:id="rId6"/>
            <a:extLst>
              <a:ext uri="{FF2B5EF4-FFF2-40B4-BE49-F238E27FC236}">
                <a16:creationId xmlns:a16="http://schemas.microsoft.com/office/drawing/2014/main" xmlns="" id="{00000000-0008-0000-0100-00000D000000}"/>
              </a:ext>
            </a:extLst>
          </xdr:cNvPr>
          <xdr:cNvSpPr/>
        </xdr:nvSpPr>
        <xdr:spPr>
          <a:xfrm rot="16200000">
            <a:off x="-513532" y="4352018"/>
            <a:ext cx="135091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2" name="Operación manual 11">
            <a:hlinkClick xmlns:r="http://schemas.openxmlformats.org/officeDocument/2006/relationships" r:id="rId7"/>
            <a:extLst>
              <a:ext uri="{FF2B5EF4-FFF2-40B4-BE49-F238E27FC236}">
                <a16:creationId xmlns:a16="http://schemas.microsoft.com/office/drawing/2014/main" xmlns="" id="{00000000-0008-0000-0100-00000C000000}"/>
              </a:ext>
            </a:extLst>
          </xdr:cNvPr>
          <xdr:cNvSpPr/>
        </xdr:nvSpPr>
        <xdr:spPr>
          <a:xfrm rot="16200000">
            <a:off x="-515670" y="3327983"/>
            <a:ext cx="1355193"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8"/>
            <a:extLst>
              <a:ext uri="{FF2B5EF4-FFF2-40B4-BE49-F238E27FC236}">
                <a16:creationId xmlns:a16="http://schemas.microsoft.com/office/drawing/2014/main" xmlns="" id="{00000000-0008-0000-0100-00000B000000}"/>
              </a:ext>
            </a:extLst>
          </xdr:cNvPr>
          <xdr:cNvSpPr/>
        </xdr:nvSpPr>
        <xdr:spPr>
          <a:xfrm rot="16200000">
            <a:off x="-515669" y="2311558"/>
            <a:ext cx="1355193" cy="323850"/>
          </a:xfrm>
          <a:prstGeom prst="flowChartManualOperation">
            <a:avLst/>
          </a:prstGeom>
          <a:solidFill>
            <a:schemeClr val="accent1">
              <a:lumMod val="7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grpSp>
    <xdr:clientData/>
  </xdr:twoCellAnchor>
  <xdr:twoCellAnchor>
    <xdr:from>
      <xdr:col>5</xdr:col>
      <xdr:colOff>28574</xdr:colOff>
      <xdr:row>5</xdr:row>
      <xdr:rowOff>38099</xdr:rowOff>
    </xdr:from>
    <xdr:to>
      <xdr:col>13</xdr:col>
      <xdr:colOff>685800</xdr:colOff>
      <xdr:row>8</xdr:row>
      <xdr:rowOff>142874</xdr:rowOff>
    </xdr:to>
    <xdr:sp macro="" textlink="">
      <xdr:nvSpPr>
        <xdr:cNvPr id="5" name="Rectángulo redondeado 4">
          <a:extLst>
            <a:ext uri="{FF2B5EF4-FFF2-40B4-BE49-F238E27FC236}">
              <a16:creationId xmlns:a16="http://schemas.microsoft.com/office/drawing/2014/main" xmlns="" id="{00000000-0008-0000-0100-000005000000}"/>
            </a:ext>
          </a:extLst>
        </xdr:cNvPr>
        <xdr:cNvSpPr/>
      </xdr:nvSpPr>
      <xdr:spPr>
        <a:xfrm>
          <a:off x="3838574" y="1000124"/>
          <a:ext cx="6838951"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a:t>CANTIDAD</a:t>
          </a:r>
          <a:r>
            <a:rPr lang="es-PY" sz="2400" b="1" baseline="0"/>
            <a:t> DE USUARIOS </a:t>
          </a:r>
          <a:endParaRPr lang="es-PY"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54</xdr:row>
      <xdr:rowOff>41233</xdr:rowOff>
    </xdr:to>
    <xdr:grpSp>
      <xdr:nvGrpSpPr>
        <xdr:cNvPr id="3" name="Grupo 2">
          <a:extLst>
            <a:ext uri="{FF2B5EF4-FFF2-40B4-BE49-F238E27FC236}">
              <a16:creationId xmlns:a16="http://schemas.microsoft.com/office/drawing/2014/main" xmlns="" id="{00000000-0008-0000-0200-000003000000}"/>
            </a:ext>
          </a:extLst>
        </xdr:cNvPr>
        <xdr:cNvGrpSpPr/>
      </xdr:nvGrpSpPr>
      <xdr:grpSpPr>
        <a:xfrm>
          <a:off x="0" y="754063"/>
          <a:ext cx="323853" cy="9536467"/>
          <a:chOff x="0" y="754063"/>
          <a:chExt cx="323853" cy="8405373"/>
        </a:xfrm>
      </xdr:grpSpPr>
      <xdr:sp macro="" textlink="">
        <xdr:nvSpPr>
          <xdr:cNvPr id="23" name="Operación manual 22">
            <a:hlinkClick xmlns:r="http://schemas.openxmlformats.org/officeDocument/2006/relationships" r:id="rId1"/>
            <a:extLst>
              <a:ext uri="{FF2B5EF4-FFF2-40B4-BE49-F238E27FC236}">
                <a16:creationId xmlns:a16="http://schemas.microsoft.com/office/drawing/2014/main" xmlns="" id="{00000000-0008-0000-0200-000017000000}"/>
              </a:ext>
            </a:extLst>
          </xdr:cNvPr>
          <xdr:cNvSpPr/>
        </xdr:nvSpPr>
        <xdr:spPr>
          <a:xfrm rot="16200000">
            <a:off x="-513533" y="8322052"/>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2" name="Operación manual 11">
            <a:hlinkClick xmlns:r="http://schemas.openxmlformats.org/officeDocument/2006/relationships" r:id="rId2"/>
            <a:extLst>
              <a:ext uri="{FF2B5EF4-FFF2-40B4-BE49-F238E27FC236}">
                <a16:creationId xmlns:a16="http://schemas.microsoft.com/office/drawing/2014/main" xmlns="" id="{00000000-0008-0000-0200-00000C000000}"/>
              </a:ext>
            </a:extLst>
          </xdr:cNvPr>
          <xdr:cNvSpPr/>
        </xdr:nvSpPr>
        <xdr:spPr>
          <a:xfrm rot="16200000">
            <a:off x="-503054" y="7262975"/>
            <a:ext cx="13299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3" name="Operación manual 12">
            <a:hlinkClick xmlns:r="http://schemas.openxmlformats.org/officeDocument/2006/relationships" r:id="rId3"/>
            <a:extLst>
              <a:ext uri="{FF2B5EF4-FFF2-40B4-BE49-F238E27FC236}">
                <a16:creationId xmlns:a16="http://schemas.microsoft.com/office/drawing/2014/main" xmlns="" id="{00000000-0008-0000-0200-00000D000000}"/>
              </a:ext>
            </a:extLst>
          </xdr:cNvPr>
          <xdr:cNvSpPr/>
        </xdr:nvSpPr>
        <xdr:spPr>
          <a:xfrm rot="16200000">
            <a:off x="-503054" y="6264475"/>
            <a:ext cx="13299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4" name="Operación manual 13">
            <a:hlinkClick xmlns:r="http://schemas.openxmlformats.org/officeDocument/2006/relationships" r:id="rId4"/>
            <a:extLst>
              <a:ext uri="{FF2B5EF4-FFF2-40B4-BE49-F238E27FC236}">
                <a16:creationId xmlns:a16="http://schemas.microsoft.com/office/drawing/2014/main" xmlns="" id="{00000000-0008-0000-0200-00000E000000}"/>
              </a:ext>
            </a:extLst>
          </xdr:cNvPr>
          <xdr:cNvSpPr/>
        </xdr:nvSpPr>
        <xdr:spPr>
          <a:xfrm rot="16200000">
            <a:off x="-503054" y="5263820"/>
            <a:ext cx="13299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5" name="Operación manual 14">
            <a:hlinkClick xmlns:r="http://schemas.openxmlformats.org/officeDocument/2006/relationships" r:id="rId5"/>
            <a:extLst>
              <a:ext uri="{FF2B5EF4-FFF2-40B4-BE49-F238E27FC236}">
                <a16:creationId xmlns:a16="http://schemas.microsoft.com/office/drawing/2014/main" xmlns="" id="{00000000-0008-0000-0200-00000F000000}"/>
              </a:ext>
            </a:extLst>
          </xdr:cNvPr>
          <xdr:cNvSpPr/>
        </xdr:nvSpPr>
        <xdr:spPr>
          <a:xfrm rot="16200000">
            <a:off x="-504078" y="1258142"/>
            <a:ext cx="1332007"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6" name="Operación manual 15">
            <a:hlinkClick xmlns:r="http://schemas.openxmlformats.org/officeDocument/2006/relationships" r:id="rId6"/>
            <a:extLst>
              <a:ext uri="{FF2B5EF4-FFF2-40B4-BE49-F238E27FC236}">
                <a16:creationId xmlns:a16="http://schemas.microsoft.com/office/drawing/2014/main" xmlns="" id="{00000000-0008-0000-0200-000010000000}"/>
              </a:ext>
            </a:extLst>
          </xdr:cNvPr>
          <xdr:cNvSpPr/>
        </xdr:nvSpPr>
        <xdr:spPr>
          <a:xfrm rot="16200000">
            <a:off x="-503052" y="4273956"/>
            <a:ext cx="1329956"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8" name="Operación manual 17">
            <a:hlinkClick xmlns:r="http://schemas.openxmlformats.org/officeDocument/2006/relationships" r:id="rId7"/>
            <a:extLst>
              <a:ext uri="{FF2B5EF4-FFF2-40B4-BE49-F238E27FC236}">
                <a16:creationId xmlns:a16="http://schemas.microsoft.com/office/drawing/2014/main" xmlns="" id="{00000000-0008-0000-0200-000012000000}"/>
              </a:ext>
            </a:extLst>
          </xdr:cNvPr>
          <xdr:cNvSpPr/>
        </xdr:nvSpPr>
        <xdr:spPr>
          <a:xfrm rot="16200000">
            <a:off x="-505155" y="2265157"/>
            <a:ext cx="1334165"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7" name="Operación manual 16">
            <a:hlinkClick xmlns:r="http://schemas.openxmlformats.org/officeDocument/2006/relationships" r:id="rId8"/>
            <a:extLst>
              <a:ext uri="{FF2B5EF4-FFF2-40B4-BE49-F238E27FC236}">
                <a16:creationId xmlns:a16="http://schemas.microsoft.com/office/drawing/2014/main" xmlns="" id="{00000000-0008-0000-0200-000011000000}"/>
              </a:ext>
            </a:extLst>
          </xdr:cNvPr>
          <xdr:cNvSpPr/>
        </xdr:nvSpPr>
        <xdr:spPr>
          <a:xfrm rot="16200000">
            <a:off x="-505156" y="3265810"/>
            <a:ext cx="1334165"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grpSp>
    <xdr:clientData/>
  </xdr:twoCellAnchor>
  <xdr:twoCellAnchor>
    <xdr:from>
      <xdr:col>1</xdr:col>
      <xdr:colOff>1627188</xdr:colOff>
      <xdr:row>5</xdr:row>
      <xdr:rowOff>1</xdr:rowOff>
    </xdr:from>
    <xdr:to>
      <xdr:col>7</xdr:col>
      <xdr:colOff>617935</xdr:colOff>
      <xdr:row>8</xdr:row>
      <xdr:rowOff>110729</xdr:rowOff>
    </xdr:to>
    <xdr:sp macro="" textlink="">
      <xdr:nvSpPr>
        <xdr:cNvPr id="19" name="Rectángulo redondeado 18">
          <a:extLst>
            <a:ext uri="{FF2B5EF4-FFF2-40B4-BE49-F238E27FC236}">
              <a16:creationId xmlns:a16="http://schemas.microsoft.com/office/drawing/2014/main" xmlns="" id="{00000000-0008-0000-0200-000013000000}"/>
            </a:ext>
          </a:extLst>
        </xdr:cNvPr>
        <xdr:cNvSpPr/>
      </xdr:nvSpPr>
      <xdr:spPr>
        <a:xfrm>
          <a:off x="2391172" y="942579"/>
          <a:ext cx="818832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USUARIOS DE INTERNET MÓVIL </a:t>
          </a:r>
          <a:endParaRPr lang="es-PY"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323853</xdr:colOff>
      <xdr:row>54</xdr:row>
      <xdr:rowOff>70932</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0" y="762001"/>
          <a:ext cx="323853" cy="16749206"/>
          <a:chOff x="0" y="762001"/>
          <a:chExt cx="323853" cy="13885818"/>
        </a:xfrm>
      </xdr:grpSpPr>
      <xdr:sp macro="" textlink="">
        <xdr:nvSpPr>
          <xdr:cNvPr id="22" name="Operación manual 21">
            <a:hlinkClick xmlns:r="http://schemas.openxmlformats.org/officeDocument/2006/relationships" r:id="rId1"/>
            <a:extLst>
              <a:ext uri="{FF2B5EF4-FFF2-40B4-BE49-F238E27FC236}">
                <a16:creationId xmlns:a16="http://schemas.microsoft.com/office/drawing/2014/main" xmlns="" id="{00000000-0008-0000-0300-000016000000}"/>
              </a:ext>
            </a:extLst>
          </xdr:cNvPr>
          <xdr:cNvSpPr/>
        </xdr:nvSpPr>
        <xdr:spPr>
          <a:xfrm rot="16200000">
            <a:off x="-513534" y="13810435"/>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2"/>
            <a:extLst>
              <a:ext uri="{FF2B5EF4-FFF2-40B4-BE49-F238E27FC236}">
                <a16:creationId xmlns:a16="http://schemas.microsoft.com/office/drawing/2014/main" xmlns="" id="{00000000-0008-0000-0300-00000E000000}"/>
              </a:ext>
            </a:extLst>
          </xdr:cNvPr>
          <xdr:cNvSpPr/>
        </xdr:nvSpPr>
        <xdr:spPr>
          <a:xfrm rot="16200000">
            <a:off x="-1015463" y="1777465"/>
            <a:ext cx="2354777"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a:extLst>
              <a:ext uri="{FF2B5EF4-FFF2-40B4-BE49-F238E27FC236}">
                <a16:creationId xmlns:a16="http://schemas.microsoft.com/office/drawing/2014/main" xmlns="" id="{00000000-0008-0000-0300-000011000000}"/>
              </a:ext>
            </a:extLst>
          </xdr:cNvPr>
          <xdr:cNvSpPr/>
        </xdr:nvSpPr>
        <xdr:spPr>
          <a:xfrm rot="16200000">
            <a:off x="-1017369" y="3557708"/>
            <a:ext cx="2358593"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a:extLst>
              <a:ext uri="{FF2B5EF4-FFF2-40B4-BE49-F238E27FC236}">
                <a16:creationId xmlns:a16="http://schemas.microsoft.com/office/drawing/2014/main" xmlns="" id="{00000000-0008-0000-0300-000010000000}"/>
              </a:ext>
            </a:extLst>
          </xdr:cNvPr>
          <xdr:cNvSpPr/>
        </xdr:nvSpPr>
        <xdr:spPr>
          <a:xfrm rot="16200000">
            <a:off x="-1017370" y="5326704"/>
            <a:ext cx="2358593"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1" name="Operación manual 10">
            <a:hlinkClick xmlns:r="http://schemas.openxmlformats.org/officeDocument/2006/relationships" r:id="rId5"/>
            <a:extLst>
              <a:ext uri="{FF2B5EF4-FFF2-40B4-BE49-F238E27FC236}">
                <a16:creationId xmlns:a16="http://schemas.microsoft.com/office/drawing/2014/main" xmlns="" id="{00000000-0008-0000-0300-00000B000000}"/>
              </a:ext>
            </a:extLst>
          </xdr:cNvPr>
          <xdr:cNvSpPr/>
        </xdr:nvSpPr>
        <xdr:spPr>
          <a:xfrm rot="16200000">
            <a:off x="-1013652" y="12393060"/>
            <a:ext cx="2351154"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6"/>
            <a:extLst>
              <a:ext uri="{FF2B5EF4-FFF2-40B4-BE49-F238E27FC236}">
                <a16:creationId xmlns:a16="http://schemas.microsoft.com/office/drawing/2014/main" xmlns="" id="{00000000-0008-0000-0300-00000C000000}"/>
              </a:ext>
            </a:extLst>
          </xdr:cNvPr>
          <xdr:cNvSpPr/>
        </xdr:nvSpPr>
        <xdr:spPr>
          <a:xfrm rot="16200000">
            <a:off x="-1013652" y="10627870"/>
            <a:ext cx="2351154"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3" name="Operación manual 12">
            <a:hlinkClick xmlns:r="http://schemas.openxmlformats.org/officeDocument/2006/relationships" r:id="rId7"/>
            <a:extLst>
              <a:ext uri="{FF2B5EF4-FFF2-40B4-BE49-F238E27FC236}">
                <a16:creationId xmlns:a16="http://schemas.microsoft.com/office/drawing/2014/main" xmlns="" id="{00000000-0008-0000-0300-00000D000000}"/>
              </a:ext>
            </a:extLst>
          </xdr:cNvPr>
          <xdr:cNvSpPr/>
        </xdr:nvSpPr>
        <xdr:spPr>
          <a:xfrm rot="16200000">
            <a:off x="-1013652" y="8858870"/>
            <a:ext cx="2351154"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5" name="Operación manual 14">
            <a:hlinkClick xmlns:r="http://schemas.openxmlformats.org/officeDocument/2006/relationships" r:id="rId8"/>
            <a:extLst>
              <a:ext uri="{FF2B5EF4-FFF2-40B4-BE49-F238E27FC236}">
                <a16:creationId xmlns:a16="http://schemas.microsoft.com/office/drawing/2014/main" xmlns="" id="{00000000-0008-0000-0300-00000F000000}"/>
              </a:ext>
            </a:extLst>
          </xdr:cNvPr>
          <xdr:cNvSpPr/>
        </xdr:nvSpPr>
        <xdr:spPr>
          <a:xfrm rot="16200000">
            <a:off x="-1013650" y="7108947"/>
            <a:ext cx="2351152"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grpSp>
    <xdr:clientData/>
  </xdr:twoCellAnchor>
  <xdr:twoCellAnchor>
    <xdr:from>
      <xdr:col>2</xdr:col>
      <xdr:colOff>1638300</xdr:colOff>
      <xdr:row>4</xdr:row>
      <xdr:rowOff>9525</xdr:rowOff>
    </xdr:from>
    <xdr:to>
      <xdr:col>14</xdr:col>
      <xdr:colOff>714375</xdr:colOff>
      <xdr:row>7</xdr:row>
      <xdr:rowOff>114300</xdr:rowOff>
    </xdr:to>
    <xdr:sp macro="" textlink="">
      <xdr:nvSpPr>
        <xdr:cNvPr id="19" name="Rectángulo redondeado 18">
          <a:extLst>
            <a:ext uri="{FF2B5EF4-FFF2-40B4-BE49-F238E27FC236}">
              <a16:creationId xmlns:a16="http://schemas.microsoft.com/office/drawing/2014/main" xmlns="" id="{00000000-0008-0000-0300-000013000000}"/>
            </a:ext>
          </a:extLst>
        </xdr:cNvPr>
        <xdr:cNvSpPr/>
      </xdr:nvSpPr>
      <xdr:spPr>
        <a:xfrm>
          <a:off x="2733675" y="771525"/>
          <a:ext cx="10229850"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USUARIOS DE INTERNET FIJO POR ACCESO &amp; VELOCIDAD </a:t>
          </a:r>
          <a:endParaRPr lang="es-PY" sz="2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323853</xdr:colOff>
      <xdr:row>33</xdr:row>
      <xdr:rowOff>165153</xdr:rowOff>
    </xdr:to>
    <xdr:grpSp>
      <xdr:nvGrpSpPr>
        <xdr:cNvPr id="3" name="Grupo 2">
          <a:extLst>
            <a:ext uri="{FF2B5EF4-FFF2-40B4-BE49-F238E27FC236}">
              <a16:creationId xmlns:a16="http://schemas.microsoft.com/office/drawing/2014/main" xmlns="" id="{00000000-0008-0000-0500-000003000000}"/>
            </a:ext>
          </a:extLst>
        </xdr:cNvPr>
        <xdr:cNvGrpSpPr/>
      </xdr:nvGrpSpPr>
      <xdr:grpSpPr>
        <a:xfrm>
          <a:off x="0" y="777552"/>
          <a:ext cx="323853" cy="9175024"/>
          <a:chOff x="0" y="777552"/>
          <a:chExt cx="323853" cy="9175024"/>
        </a:xfrm>
      </xdr:grpSpPr>
      <xdr:sp macro="" textlink="">
        <xdr:nvSpPr>
          <xdr:cNvPr id="22" name="Operación manual 21">
            <a:hlinkClick xmlns:r="http://schemas.openxmlformats.org/officeDocument/2006/relationships" r:id="rId1"/>
            <a:extLst>
              <a:ext uri="{FF2B5EF4-FFF2-40B4-BE49-F238E27FC236}">
                <a16:creationId xmlns:a16="http://schemas.microsoft.com/office/drawing/2014/main" xmlns="" id="{00000000-0008-0000-0500-000016000000}"/>
              </a:ext>
            </a:extLst>
          </xdr:cNvPr>
          <xdr:cNvSpPr/>
        </xdr:nvSpPr>
        <xdr:spPr>
          <a:xfrm rot="16200000">
            <a:off x="-513534" y="9115192"/>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2"/>
            <a:extLst>
              <a:ext uri="{FF2B5EF4-FFF2-40B4-BE49-F238E27FC236}">
                <a16:creationId xmlns:a16="http://schemas.microsoft.com/office/drawing/2014/main" xmlns="" id="{00000000-0008-0000-0500-00000E000000}"/>
              </a:ext>
            </a:extLst>
          </xdr:cNvPr>
          <xdr:cNvSpPr/>
        </xdr:nvSpPr>
        <xdr:spPr>
          <a:xfrm rot="16200000">
            <a:off x="-575760" y="1353312"/>
            <a:ext cx="1475370"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a:extLst>
              <a:ext uri="{FF2B5EF4-FFF2-40B4-BE49-F238E27FC236}">
                <a16:creationId xmlns:a16="http://schemas.microsoft.com/office/drawing/2014/main" xmlns="" id="{00000000-0008-0000-0500-000011000000}"/>
              </a:ext>
            </a:extLst>
          </xdr:cNvPr>
          <xdr:cNvSpPr/>
        </xdr:nvSpPr>
        <xdr:spPr>
          <a:xfrm rot="16200000">
            <a:off x="-576953" y="2468711"/>
            <a:ext cx="1477761"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a:extLst>
              <a:ext uri="{FF2B5EF4-FFF2-40B4-BE49-F238E27FC236}">
                <a16:creationId xmlns:a16="http://schemas.microsoft.com/office/drawing/2014/main" xmlns="" id="{00000000-0008-0000-0500-000010000000}"/>
              </a:ext>
            </a:extLst>
          </xdr:cNvPr>
          <xdr:cNvSpPr/>
        </xdr:nvSpPr>
        <xdr:spPr>
          <a:xfrm rot="16200000">
            <a:off x="-576954" y="3577065"/>
            <a:ext cx="1477761"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5" name="Operación manual 14">
            <a:hlinkClick xmlns:r="http://schemas.openxmlformats.org/officeDocument/2006/relationships" r:id="rId5"/>
            <a:extLst>
              <a:ext uri="{FF2B5EF4-FFF2-40B4-BE49-F238E27FC236}">
                <a16:creationId xmlns:a16="http://schemas.microsoft.com/office/drawing/2014/main" xmlns="" id="{00000000-0008-0000-0500-00000F000000}"/>
              </a:ext>
            </a:extLst>
          </xdr:cNvPr>
          <xdr:cNvSpPr/>
        </xdr:nvSpPr>
        <xdr:spPr>
          <a:xfrm rot="16200000">
            <a:off x="-574623" y="4693717"/>
            <a:ext cx="147309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sp macro="" textlink="">
        <xdr:nvSpPr>
          <xdr:cNvPr id="11" name="Operación manual 10">
            <a:hlinkClick xmlns:r="http://schemas.openxmlformats.org/officeDocument/2006/relationships" r:id="rId6"/>
            <a:extLst>
              <a:ext uri="{FF2B5EF4-FFF2-40B4-BE49-F238E27FC236}">
                <a16:creationId xmlns:a16="http://schemas.microsoft.com/office/drawing/2014/main" xmlns="" id="{00000000-0008-0000-0500-00000B000000}"/>
              </a:ext>
            </a:extLst>
          </xdr:cNvPr>
          <xdr:cNvSpPr/>
        </xdr:nvSpPr>
        <xdr:spPr>
          <a:xfrm rot="16200000">
            <a:off x="-574625" y="8004443"/>
            <a:ext cx="1473100"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3" name="Operación manual 12">
            <a:hlinkClick xmlns:r="http://schemas.openxmlformats.org/officeDocument/2006/relationships" r:id="rId7"/>
            <a:extLst>
              <a:ext uri="{FF2B5EF4-FFF2-40B4-BE49-F238E27FC236}">
                <a16:creationId xmlns:a16="http://schemas.microsoft.com/office/drawing/2014/main" xmlns="" id="{00000000-0008-0000-0500-00000D000000}"/>
              </a:ext>
            </a:extLst>
          </xdr:cNvPr>
          <xdr:cNvSpPr/>
        </xdr:nvSpPr>
        <xdr:spPr>
          <a:xfrm rot="16200000">
            <a:off x="-574625" y="5790119"/>
            <a:ext cx="1473100"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2" name="Operación manual 11">
            <a:hlinkClick xmlns:r="http://schemas.openxmlformats.org/officeDocument/2006/relationships" r:id="rId8"/>
            <a:extLst>
              <a:ext uri="{FF2B5EF4-FFF2-40B4-BE49-F238E27FC236}">
                <a16:creationId xmlns:a16="http://schemas.microsoft.com/office/drawing/2014/main" xmlns="" id="{00000000-0008-0000-0500-00000C000000}"/>
              </a:ext>
            </a:extLst>
          </xdr:cNvPr>
          <xdr:cNvSpPr/>
        </xdr:nvSpPr>
        <xdr:spPr>
          <a:xfrm rot="16200000">
            <a:off x="-574625" y="6898475"/>
            <a:ext cx="1473100"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grpSp>
    <xdr:clientData/>
  </xdr:twoCellAnchor>
  <xdr:twoCellAnchor>
    <xdr:from>
      <xdr:col>2</xdr:col>
      <xdr:colOff>1525943</xdr:colOff>
      <xdr:row>4</xdr:row>
      <xdr:rowOff>0</xdr:rowOff>
    </xdr:from>
    <xdr:to>
      <xdr:col>5</xdr:col>
      <xdr:colOff>551997</xdr:colOff>
      <xdr:row>7</xdr:row>
      <xdr:rowOff>93112</xdr:rowOff>
    </xdr:to>
    <xdr:sp macro="" textlink="">
      <xdr:nvSpPr>
        <xdr:cNvPr id="19" name="Rectángulo redondeado 18">
          <a:extLst>
            <a:ext uri="{FF2B5EF4-FFF2-40B4-BE49-F238E27FC236}">
              <a16:creationId xmlns:a16="http://schemas.microsoft.com/office/drawing/2014/main" xmlns="" id="{00000000-0008-0000-0500-000013000000}"/>
            </a:ext>
          </a:extLst>
        </xdr:cNvPr>
        <xdr:cNvSpPr/>
      </xdr:nvSpPr>
      <xdr:spPr>
        <a:xfrm>
          <a:off x="2701989" y="777551"/>
          <a:ext cx="94646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TV PAGA</a:t>
          </a:r>
          <a:endParaRPr lang="es-PY" sz="2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44</xdr:row>
      <xdr:rowOff>93619</xdr:rowOff>
    </xdr:to>
    <xdr:grpSp>
      <xdr:nvGrpSpPr>
        <xdr:cNvPr id="3" name="Grupo 2">
          <a:extLst>
            <a:ext uri="{FF2B5EF4-FFF2-40B4-BE49-F238E27FC236}">
              <a16:creationId xmlns:a16="http://schemas.microsoft.com/office/drawing/2014/main" xmlns="" id="{00000000-0008-0000-0600-000003000000}"/>
            </a:ext>
          </a:extLst>
        </xdr:cNvPr>
        <xdr:cNvGrpSpPr/>
      </xdr:nvGrpSpPr>
      <xdr:grpSpPr>
        <a:xfrm>
          <a:off x="0" y="762000"/>
          <a:ext cx="323853" cy="7713619"/>
          <a:chOff x="0" y="762000"/>
          <a:chExt cx="323853" cy="8285119"/>
        </a:xfrm>
      </xdr:grpSpPr>
      <xdr:sp macro="" textlink="">
        <xdr:nvSpPr>
          <xdr:cNvPr id="22" name="Operación manual 21">
            <a:hlinkClick xmlns:r="http://schemas.openxmlformats.org/officeDocument/2006/relationships" r:id="rId1"/>
            <a:extLst>
              <a:ext uri="{FF2B5EF4-FFF2-40B4-BE49-F238E27FC236}">
                <a16:creationId xmlns:a16="http://schemas.microsoft.com/office/drawing/2014/main" xmlns="" id="{00000000-0008-0000-0600-000016000000}"/>
              </a:ext>
            </a:extLst>
          </xdr:cNvPr>
          <xdr:cNvSpPr/>
        </xdr:nvSpPr>
        <xdr:spPr>
          <a:xfrm rot="16200000">
            <a:off x="-513534" y="8209735"/>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4" name="Operación manual 13">
            <a:hlinkClick xmlns:r="http://schemas.openxmlformats.org/officeDocument/2006/relationships" r:id="rId2"/>
            <a:extLst>
              <a:ext uri="{FF2B5EF4-FFF2-40B4-BE49-F238E27FC236}">
                <a16:creationId xmlns:a16="http://schemas.microsoft.com/office/drawing/2014/main" xmlns="" id="{00000000-0008-0000-0600-00000E000000}"/>
              </a:ext>
            </a:extLst>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7" name="Operación manual 16">
            <a:hlinkClick xmlns:r="http://schemas.openxmlformats.org/officeDocument/2006/relationships" r:id="rId3"/>
            <a:extLst>
              <a:ext uri="{FF2B5EF4-FFF2-40B4-BE49-F238E27FC236}">
                <a16:creationId xmlns:a16="http://schemas.microsoft.com/office/drawing/2014/main" xmlns="" id="{00000000-0008-0000-0600-000011000000}"/>
              </a:ext>
            </a:extLst>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6" name="Operación manual 15">
            <a:hlinkClick xmlns:r="http://schemas.openxmlformats.org/officeDocument/2006/relationships" r:id="rId4"/>
            <a:extLst>
              <a:ext uri="{FF2B5EF4-FFF2-40B4-BE49-F238E27FC236}">
                <a16:creationId xmlns:a16="http://schemas.microsoft.com/office/drawing/2014/main" xmlns="" id="{00000000-0008-0000-0600-000010000000}"/>
              </a:ext>
            </a:extLst>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5" name="Operación manual 14">
            <a:hlinkClick xmlns:r="http://schemas.openxmlformats.org/officeDocument/2006/relationships" r:id="rId5"/>
            <a:extLst>
              <a:ext uri="{FF2B5EF4-FFF2-40B4-BE49-F238E27FC236}">
                <a16:creationId xmlns:a16="http://schemas.microsoft.com/office/drawing/2014/main" xmlns="" id="{00000000-0008-0000-0600-00000F000000}"/>
              </a:ext>
            </a:extLst>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3" name="Operación manual 12">
            <a:hlinkClick xmlns:r="http://schemas.openxmlformats.org/officeDocument/2006/relationships" r:id="rId6"/>
            <a:extLst>
              <a:ext uri="{FF2B5EF4-FFF2-40B4-BE49-F238E27FC236}">
                <a16:creationId xmlns:a16="http://schemas.microsoft.com/office/drawing/2014/main" xmlns="" id="{00000000-0008-0000-0600-00000D000000}"/>
              </a:ext>
            </a:extLst>
          </xdr:cNvPr>
          <xdr:cNvSpPr/>
        </xdr:nvSpPr>
        <xdr:spPr>
          <a:xfrm rot="16200000">
            <a:off x="-497654" y="523382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2" name="Operación manual 11">
            <a:hlinkClick xmlns:r="http://schemas.openxmlformats.org/officeDocument/2006/relationships" r:id="rId7"/>
            <a:extLst>
              <a:ext uri="{FF2B5EF4-FFF2-40B4-BE49-F238E27FC236}">
                <a16:creationId xmlns:a16="http://schemas.microsoft.com/office/drawing/2014/main" xmlns="" id="{00000000-0008-0000-0600-00000C000000}"/>
              </a:ext>
            </a:extLst>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1" name="Operación manual 10">
            <a:hlinkClick xmlns:r="http://schemas.openxmlformats.org/officeDocument/2006/relationships" r:id="rId8"/>
            <a:extLst>
              <a:ext uri="{FF2B5EF4-FFF2-40B4-BE49-F238E27FC236}">
                <a16:creationId xmlns:a16="http://schemas.microsoft.com/office/drawing/2014/main" xmlns="" id="{00000000-0008-0000-0600-00000B000000}"/>
              </a:ext>
            </a:extLst>
          </xdr:cNvPr>
          <xdr:cNvSpPr/>
        </xdr:nvSpPr>
        <xdr:spPr>
          <a:xfrm rot="16200000">
            <a:off x="-497654" y="7216745"/>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grpSp>
    <xdr:clientData/>
  </xdr:twoCellAnchor>
  <xdr:twoCellAnchor>
    <xdr:from>
      <xdr:col>1</xdr:col>
      <xdr:colOff>1019175</xdr:colOff>
      <xdr:row>4</xdr:row>
      <xdr:rowOff>19050</xdr:rowOff>
    </xdr:from>
    <xdr:to>
      <xdr:col>4</xdr:col>
      <xdr:colOff>282576</xdr:colOff>
      <xdr:row>7</xdr:row>
      <xdr:rowOff>123825</xdr:rowOff>
    </xdr:to>
    <xdr:sp macro="" textlink="">
      <xdr:nvSpPr>
        <xdr:cNvPr id="19" name="Rectángulo redondeado 18">
          <a:extLst>
            <a:ext uri="{FF2B5EF4-FFF2-40B4-BE49-F238E27FC236}">
              <a16:creationId xmlns:a16="http://schemas.microsoft.com/office/drawing/2014/main" xmlns="" id="{00000000-0008-0000-0600-000013000000}"/>
            </a:ext>
          </a:extLst>
        </xdr:cNvPr>
        <xdr:cNvSpPr/>
      </xdr:nvSpPr>
      <xdr:spPr>
        <a:xfrm>
          <a:off x="1781175" y="781050"/>
          <a:ext cx="53117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INGRESOS BRUTOS</a:t>
          </a:r>
          <a:endParaRPr lang="es-PY" sz="2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39</xdr:row>
      <xdr:rowOff>114300</xdr:rowOff>
    </xdr:from>
    <xdr:to>
      <xdr:col>0</xdr:col>
      <xdr:colOff>323851</xdr:colOff>
      <xdr:row>46</xdr:row>
      <xdr:rowOff>131719</xdr:rowOff>
    </xdr:to>
    <xdr:sp macro="" textlink="">
      <xdr:nvSpPr>
        <xdr:cNvPr id="20" name="Operación manual 19">
          <a:hlinkClick xmlns:r="http://schemas.openxmlformats.org/officeDocument/2006/relationships" r:id="rId1"/>
          <a:extLst>
            <a:ext uri="{FF2B5EF4-FFF2-40B4-BE49-F238E27FC236}">
              <a16:creationId xmlns:a16="http://schemas.microsoft.com/office/drawing/2014/main" xmlns="" id="{00000000-0008-0000-0400-000014000000}"/>
            </a:ext>
          </a:extLst>
        </xdr:cNvPr>
        <xdr:cNvSpPr/>
      </xdr:nvSpPr>
      <xdr:spPr>
        <a:xfrm rot="16200000">
          <a:off x="-513534" y="8247835"/>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clientData/>
  </xdr:twoCellAnchor>
  <xdr:twoCellAnchor>
    <xdr:from>
      <xdr:col>0</xdr:col>
      <xdr:colOff>1</xdr:colOff>
      <xdr:row>4</xdr:row>
      <xdr:rowOff>0</xdr:rowOff>
    </xdr:from>
    <xdr:to>
      <xdr:col>0</xdr:col>
      <xdr:colOff>323851</xdr:colOff>
      <xdr:row>9</xdr:row>
      <xdr:rowOff>178191</xdr:rowOff>
    </xdr:to>
    <xdr:sp macro="" textlink="">
      <xdr:nvSpPr>
        <xdr:cNvPr id="14" name="Operación manual 13">
          <a:hlinkClick xmlns:r="http://schemas.openxmlformats.org/officeDocument/2006/relationships" r:id="rId2"/>
          <a:extLst>
            <a:ext uri="{FF2B5EF4-FFF2-40B4-BE49-F238E27FC236}">
              <a16:creationId xmlns:a16="http://schemas.microsoft.com/office/drawing/2014/main" xmlns="" id="{00000000-0008-0000-0400-00000E000000}"/>
            </a:ext>
          </a:extLst>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clientData/>
  </xdr:twoCellAnchor>
  <xdr:twoCellAnchor>
    <xdr:from>
      <xdr:col>0</xdr:col>
      <xdr:colOff>3</xdr:colOff>
      <xdr:row>9</xdr:row>
      <xdr:rowOff>0</xdr:rowOff>
    </xdr:from>
    <xdr:to>
      <xdr:col>0</xdr:col>
      <xdr:colOff>323853</xdr:colOff>
      <xdr:row>15</xdr:row>
      <xdr:rowOff>35100</xdr:rowOff>
    </xdr:to>
    <xdr:sp macro="" textlink="">
      <xdr:nvSpPr>
        <xdr:cNvPr id="17" name="Operación manual 16">
          <a:hlinkClick xmlns:r="http://schemas.openxmlformats.org/officeDocument/2006/relationships" r:id="rId3"/>
          <a:extLst>
            <a:ext uri="{FF2B5EF4-FFF2-40B4-BE49-F238E27FC236}">
              <a16:creationId xmlns:a16="http://schemas.microsoft.com/office/drawing/2014/main" xmlns="" id="{00000000-0008-0000-0400-000011000000}"/>
            </a:ext>
          </a:extLst>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clientData/>
  </xdr:twoCellAnchor>
  <xdr:twoCellAnchor>
    <xdr:from>
      <xdr:col>0</xdr:col>
      <xdr:colOff>2</xdr:colOff>
      <xdr:row>13</xdr:row>
      <xdr:rowOff>85296</xdr:rowOff>
    </xdr:from>
    <xdr:to>
      <xdr:col>0</xdr:col>
      <xdr:colOff>323852</xdr:colOff>
      <xdr:row>20</xdr:row>
      <xdr:rowOff>75128</xdr:rowOff>
    </xdr:to>
    <xdr:sp macro="" textlink="">
      <xdr:nvSpPr>
        <xdr:cNvPr id="16" name="Operación manual 15">
          <a:hlinkClick xmlns:r="http://schemas.openxmlformats.org/officeDocument/2006/relationships" r:id="rId4"/>
          <a:extLst>
            <a:ext uri="{FF2B5EF4-FFF2-40B4-BE49-F238E27FC236}">
              <a16:creationId xmlns:a16="http://schemas.microsoft.com/office/drawing/2014/main" xmlns="" id="{00000000-0008-0000-0400-000010000000}"/>
            </a:ext>
          </a:extLst>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clientData/>
  </xdr:twoCellAnchor>
  <xdr:twoCellAnchor>
    <xdr:from>
      <xdr:col>0</xdr:col>
      <xdr:colOff>0</xdr:colOff>
      <xdr:row>34</xdr:row>
      <xdr:rowOff>51591</xdr:rowOff>
    </xdr:from>
    <xdr:to>
      <xdr:col>0</xdr:col>
      <xdr:colOff>323850</xdr:colOff>
      <xdr:row>41</xdr:row>
      <xdr:rowOff>37249</xdr:rowOff>
    </xdr:to>
    <xdr:sp macro="" textlink="">
      <xdr:nvSpPr>
        <xdr:cNvPr id="11" name="Operación manual 10">
          <a:hlinkClick xmlns:r="http://schemas.openxmlformats.org/officeDocument/2006/relationships" r:id="rId5"/>
          <a:extLst>
            <a:ext uri="{FF2B5EF4-FFF2-40B4-BE49-F238E27FC236}">
              <a16:creationId xmlns:a16="http://schemas.microsoft.com/office/drawing/2014/main" xmlns="" id="{00000000-0008-0000-0400-00000B000000}"/>
            </a:ext>
          </a:extLst>
        </xdr:cNvPr>
        <xdr:cNvSpPr/>
      </xdr:nvSpPr>
      <xdr:spPr>
        <a:xfrm rot="16200000">
          <a:off x="-497654" y="721674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clientData/>
  </xdr:twoCellAnchor>
  <xdr:twoCellAnchor>
    <xdr:from>
      <xdr:col>0</xdr:col>
      <xdr:colOff>0</xdr:colOff>
      <xdr:row>29</xdr:row>
      <xdr:rowOff>13699</xdr:rowOff>
    </xdr:from>
    <xdr:to>
      <xdr:col>0</xdr:col>
      <xdr:colOff>323850</xdr:colOff>
      <xdr:row>35</xdr:row>
      <xdr:rowOff>189857</xdr:rowOff>
    </xdr:to>
    <xdr:sp macro="" textlink="">
      <xdr:nvSpPr>
        <xdr:cNvPr id="12" name="Operación manual 11">
          <a:hlinkClick xmlns:r="http://schemas.openxmlformats.org/officeDocument/2006/relationships" r:id="rId6"/>
          <a:extLst>
            <a:ext uri="{FF2B5EF4-FFF2-40B4-BE49-F238E27FC236}">
              <a16:creationId xmlns:a16="http://schemas.microsoft.com/office/drawing/2014/main" xmlns="" id="{00000000-0008-0000-0400-00000C000000}"/>
            </a:ext>
          </a:extLst>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clientData/>
  </xdr:twoCellAnchor>
  <xdr:twoCellAnchor>
    <xdr:from>
      <xdr:col>0</xdr:col>
      <xdr:colOff>2</xdr:colOff>
      <xdr:row>18</xdr:row>
      <xdr:rowOff>134843</xdr:rowOff>
    </xdr:from>
    <xdr:to>
      <xdr:col>0</xdr:col>
      <xdr:colOff>323852</xdr:colOff>
      <xdr:row>25</xdr:row>
      <xdr:rowOff>120500</xdr:rowOff>
    </xdr:to>
    <xdr:sp macro="" textlink="">
      <xdr:nvSpPr>
        <xdr:cNvPr id="15" name="Operación manual 14">
          <a:hlinkClick xmlns:r="http://schemas.openxmlformats.org/officeDocument/2006/relationships" r:id="rId7"/>
          <a:extLst>
            <a:ext uri="{FF2B5EF4-FFF2-40B4-BE49-F238E27FC236}">
              <a16:creationId xmlns:a16="http://schemas.microsoft.com/office/drawing/2014/main" xmlns="" id="{00000000-0008-0000-0400-00000F000000}"/>
            </a:ext>
          </a:extLst>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endParaRPr lang="es-PY" sz="1100"/>
        </a:p>
      </xdr:txBody>
    </xdr:sp>
    <xdr:clientData/>
  </xdr:twoCellAnchor>
  <xdr:twoCellAnchor>
    <xdr:from>
      <xdr:col>0</xdr:col>
      <xdr:colOff>0</xdr:colOff>
      <xdr:row>23</xdr:row>
      <xdr:rowOff>164169</xdr:rowOff>
    </xdr:from>
    <xdr:to>
      <xdr:col>0</xdr:col>
      <xdr:colOff>323850</xdr:colOff>
      <xdr:row>30</xdr:row>
      <xdr:rowOff>149827</xdr:rowOff>
    </xdr:to>
    <xdr:sp macro="" textlink="">
      <xdr:nvSpPr>
        <xdr:cNvPr id="13" name="Operación manual 12">
          <a:hlinkClick xmlns:r="http://schemas.openxmlformats.org/officeDocument/2006/relationships" r:id="rId8"/>
          <a:extLst>
            <a:ext uri="{FF2B5EF4-FFF2-40B4-BE49-F238E27FC236}">
              <a16:creationId xmlns:a16="http://schemas.microsoft.com/office/drawing/2014/main" xmlns="" id="{00000000-0008-0000-0400-00000D000000}"/>
            </a:ext>
          </a:extLst>
        </xdr:cNvPr>
        <xdr:cNvSpPr/>
      </xdr:nvSpPr>
      <xdr:spPr>
        <a:xfrm rot="16200000">
          <a:off x="-497654" y="5233823"/>
          <a:ext cx="1319158"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clientData/>
  </xdr:twoCellAnchor>
  <xdr:twoCellAnchor>
    <xdr:from>
      <xdr:col>2</xdr:col>
      <xdr:colOff>0</xdr:colOff>
      <xdr:row>4</xdr:row>
      <xdr:rowOff>0</xdr:rowOff>
    </xdr:from>
    <xdr:to>
      <xdr:col>14</xdr:col>
      <xdr:colOff>501651</xdr:colOff>
      <xdr:row>7</xdr:row>
      <xdr:rowOff>104775</xdr:rowOff>
    </xdr:to>
    <xdr:sp macro="" textlink="">
      <xdr:nvSpPr>
        <xdr:cNvPr id="19" name="Rectángulo redondeado 18">
          <a:extLst>
            <a:ext uri="{FF2B5EF4-FFF2-40B4-BE49-F238E27FC236}">
              <a16:creationId xmlns:a16="http://schemas.microsoft.com/office/drawing/2014/main" xmlns="" id="{00000000-0008-0000-0400-000013000000}"/>
            </a:ext>
          </a:extLst>
        </xdr:cNvPr>
        <xdr:cNvSpPr/>
      </xdr:nvSpPr>
      <xdr:spPr>
        <a:xfrm>
          <a:off x="1524000" y="762000"/>
          <a:ext cx="94646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BANDA ANCHA FIJA &amp; BANDA ANCHA MÓVIL</a:t>
          </a:r>
          <a:endParaRPr lang="es-PY" sz="2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323853</xdr:colOff>
      <xdr:row>49</xdr:row>
      <xdr:rowOff>93619</xdr:rowOff>
    </xdr:to>
    <xdr:grpSp>
      <xdr:nvGrpSpPr>
        <xdr:cNvPr id="20" name="Grupo 19">
          <a:extLst>
            <a:ext uri="{FF2B5EF4-FFF2-40B4-BE49-F238E27FC236}">
              <a16:creationId xmlns:a16="http://schemas.microsoft.com/office/drawing/2014/main" xmlns="" id="{00000000-0008-0000-0700-000014000000}"/>
            </a:ext>
          </a:extLst>
        </xdr:cNvPr>
        <xdr:cNvGrpSpPr/>
      </xdr:nvGrpSpPr>
      <xdr:grpSpPr>
        <a:xfrm>
          <a:off x="0" y="762000"/>
          <a:ext cx="323853" cy="8666119"/>
          <a:chOff x="0" y="762000"/>
          <a:chExt cx="323853" cy="8285119"/>
        </a:xfrm>
      </xdr:grpSpPr>
      <xdr:sp macro="" textlink="">
        <xdr:nvSpPr>
          <xdr:cNvPr id="13" name="Operación manual 12">
            <a:hlinkClick xmlns:r="http://schemas.openxmlformats.org/officeDocument/2006/relationships" r:id="rId1"/>
            <a:extLst>
              <a:ext uri="{FF2B5EF4-FFF2-40B4-BE49-F238E27FC236}">
                <a16:creationId xmlns:a16="http://schemas.microsoft.com/office/drawing/2014/main" xmlns="" id="{00000000-0008-0000-0700-00000D000000}"/>
              </a:ext>
            </a:extLst>
          </xdr:cNvPr>
          <xdr:cNvSpPr/>
        </xdr:nvSpPr>
        <xdr:spPr>
          <a:xfrm rot="16200000">
            <a:off x="-498670" y="1260671"/>
            <a:ext cx="1321191"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4" name="Operación manual 13">
            <a:hlinkClick xmlns:r="http://schemas.openxmlformats.org/officeDocument/2006/relationships" r:id="rId2"/>
            <a:extLst>
              <a:ext uri="{FF2B5EF4-FFF2-40B4-BE49-F238E27FC236}">
                <a16:creationId xmlns:a16="http://schemas.microsoft.com/office/drawing/2014/main" xmlns="" id="{00000000-0008-0000-0700-00000E000000}"/>
              </a:ext>
            </a:extLst>
          </xdr:cNvPr>
          <xdr:cNvSpPr/>
        </xdr:nvSpPr>
        <xdr:spPr>
          <a:xfrm rot="16200000">
            <a:off x="-499738" y="2259509"/>
            <a:ext cx="1323332"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5" name="Operación manual 14">
            <a:hlinkClick xmlns:r="http://schemas.openxmlformats.org/officeDocument/2006/relationships" r:id="rId3"/>
            <a:extLst>
              <a:ext uri="{FF2B5EF4-FFF2-40B4-BE49-F238E27FC236}">
                <a16:creationId xmlns:a16="http://schemas.microsoft.com/office/drawing/2014/main" xmlns="" id="{00000000-0008-0000-0700-00000F000000}"/>
              </a:ext>
            </a:extLst>
          </xdr:cNvPr>
          <xdr:cNvSpPr/>
        </xdr:nvSpPr>
        <xdr:spPr>
          <a:xfrm rot="16200000">
            <a:off x="-499739" y="3252037"/>
            <a:ext cx="132333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6" name="Operación manual 15">
            <a:hlinkClick xmlns:r="http://schemas.openxmlformats.org/officeDocument/2006/relationships" r:id="rId4"/>
            <a:extLst>
              <a:ext uri="{FF2B5EF4-FFF2-40B4-BE49-F238E27FC236}">
                <a16:creationId xmlns:a16="http://schemas.microsoft.com/office/drawing/2014/main" xmlns="" id="{00000000-0008-0000-0700-000010000000}"/>
              </a:ext>
            </a:extLst>
          </xdr:cNvPr>
          <xdr:cNvSpPr/>
        </xdr:nvSpPr>
        <xdr:spPr>
          <a:xfrm rot="16200000">
            <a:off x="-497652" y="4251997"/>
            <a:ext cx="1319157"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7" name="Operación manual 16">
            <a:hlinkClick xmlns:r="http://schemas.openxmlformats.org/officeDocument/2006/relationships" r:id="rId5"/>
            <a:extLst>
              <a:ext uri="{FF2B5EF4-FFF2-40B4-BE49-F238E27FC236}">
                <a16:creationId xmlns:a16="http://schemas.microsoft.com/office/drawing/2014/main" xmlns="" id="{00000000-0008-0000-0700-000011000000}"/>
              </a:ext>
            </a:extLst>
          </xdr:cNvPr>
          <xdr:cNvSpPr/>
        </xdr:nvSpPr>
        <xdr:spPr>
          <a:xfrm rot="16200000">
            <a:off x="-497654" y="523382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8" name="Operación manual 17">
            <a:hlinkClick xmlns:r="http://schemas.openxmlformats.org/officeDocument/2006/relationships" r:id="rId6"/>
            <a:extLst>
              <a:ext uri="{FF2B5EF4-FFF2-40B4-BE49-F238E27FC236}">
                <a16:creationId xmlns:a16="http://schemas.microsoft.com/office/drawing/2014/main" xmlns="" id="{00000000-0008-0000-0700-000012000000}"/>
              </a:ext>
            </a:extLst>
          </xdr:cNvPr>
          <xdr:cNvSpPr/>
        </xdr:nvSpPr>
        <xdr:spPr>
          <a:xfrm rot="16200000">
            <a:off x="-497654" y="6226353"/>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9" name="Operación manual 18">
            <a:hlinkClick xmlns:r="http://schemas.openxmlformats.org/officeDocument/2006/relationships" r:id="rId7"/>
            <a:extLst>
              <a:ext uri="{FF2B5EF4-FFF2-40B4-BE49-F238E27FC236}">
                <a16:creationId xmlns:a16="http://schemas.microsoft.com/office/drawing/2014/main" xmlns="" id="{00000000-0008-0000-0700-000013000000}"/>
              </a:ext>
            </a:extLst>
          </xdr:cNvPr>
          <xdr:cNvSpPr/>
        </xdr:nvSpPr>
        <xdr:spPr>
          <a:xfrm rot="16200000">
            <a:off x="-497654" y="7216745"/>
            <a:ext cx="1319158"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12" name="Operación manual 11">
            <a:hlinkClick xmlns:r="http://schemas.openxmlformats.org/officeDocument/2006/relationships" r:id="rId8"/>
            <a:extLst>
              <a:ext uri="{FF2B5EF4-FFF2-40B4-BE49-F238E27FC236}">
                <a16:creationId xmlns:a16="http://schemas.microsoft.com/office/drawing/2014/main" xmlns="" id="{00000000-0008-0000-0700-00000C000000}"/>
              </a:ext>
            </a:extLst>
          </xdr:cNvPr>
          <xdr:cNvSpPr/>
        </xdr:nvSpPr>
        <xdr:spPr>
          <a:xfrm rot="16200000">
            <a:off x="-513534" y="8209735"/>
            <a:ext cx="1350919"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grpSp>
    <xdr:clientData/>
  </xdr:twoCellAnchor>
  <xdr:twoCellAnchor>
    <xdr:from>
      <xdr:col>3</xdr:col>
      <xdr:colOff>47625</xdr:colOff>
      <xdr:row>4</xdr:row>
      <xdr:rowOff>38100</xdr:rowOff>
    </xdr:from>
    <xdr:to>
      <xdr:col>11</xdr:col>
      <xdr:colOff>314325</xdr:colOff>
      <xdr:row>7</xdr:row>
      <xdr:rowOff>142875</xdr:rowOff>
    </xdr:to>
    <xdr:sp macro="" textlink="">
      <xdr:nvSpPr>
        <xdr:cNvPr id="22" name="Rectángulo redondeado 21">
          <a:extLst>
            <a:ext uri="{FF2B5EF4-FFF2-40B4-BE49-F238E27FC236}">
              <a16:creationId xmlns:a16="http://schemas.microsoft.com/office/drawing/2014/main" xmlns="" id="{00000000-0008-0000-0700-000016000000}"/>
            </a:ext>
          </a:extLst>
        </xdr:cNvPr>
        <xdr:cNvSpPr/>
      </xdr:nvSpPr>
      <xdr:spPr>
        <a:xfrm>
          <a:off x="2333625" y="800100"/>
          <a:ext cx="6362700"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a:t>CONECTIVIDAD</a:t>
          </a:r>
          <a:r>
            <a:rPr lang="es-PY" sz="2400" b="1" baseline="0"/>
            <a:t> INTERNACIONAL A INTERNET</a:t>
          </a:r>
          <a:endParaRPr lang="es-PY" sz="2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581025</xdr:colOff>
      <xdr:row>4</xdr:row>
      <xdr:rowOff>0</xdr:rowOff>
    </xdr:from>
    <xdr:to>
      <xdr:col>16</xdr:col>
      <xdr:colOff>558801</xdr:colOff>
      <xdr:row>7</xdr:row>
      <xdr:rowOff>104775</xdr:rowOff>
    </xdr:to>
    <xdr:sp macro="" textlink="">
      <xdr:nvSpPr>
        <xdr:cNvPr id="11" name="Rectángulo redondeado 10">
          <a:extLst>
            <a:ext uri="{FF2B5EF4-FFF2-40B4-BE49-F238E27FC236}">
              <a16:creationId xmlns:a16="http://schemas.microsoft.com/office/drawing/2014/main" xmlns="" id="{00000000-0008-0000-0800-00000B000000}"/>
            </a:ext>
          </a:extLst>
        </xdr:cNvPr>
        <xdr:cNvSpPr/>
      </xdr:nvSpPr>
      <xdr:spPr>
        <a:xfrm>
          <a:off x="7439025" y="762000"/>
          <a:ext cx="5311776" cy="676275"/>
        </a:xfrm>
        <a:prstGeom prst="roundRect">
          <a:avLst/>
        </a:prstGeom>
        <a:solidFill>
          <a:schemeClr val="accent1">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2400" b="1" baseline="0"/>
            <a:t>GRÁFICOS</a:t>
          </a:r>
          <a:endParaRPr lang="es-PY" sz="2400" b="1"/>
        </a:p>
      </xdr:txBody>
    </xdr:sp>
    <xdr:clientData/>
  </xdr:twoCellAnchor>
  <xdr:twoCellAnchor>
    <xdr:from>
      <xdr:col>0</xdr:col>
      <xdr:colOff>0</xdr:colOff>
      <xdr:row>4</xdr:row>
      <xdr:rowOff>0</xdr:rowOff>
    </xdr:from>
    <xdr:to>
      <xdr:col>0</xdr:col>
      <xdr:colOff>323853</xdr:colOff>
      <xdr:row>52</xdr:row>
      <xdr:rowOff>164655</xdr:rowOff>
    </xdr:to>
    <xdr:grpSp>
      <xdr:nvGrpSpPr>
        <xdr:cNvPr id="2" name="Grupo 1">
          <a:extLst>
            <a:ext uri="{FF2B5EF4-FFF2-40B4-BE49-F238E27FC236}">
              <a16:creationId xmlns:a16="http://schemas.microsoft.com/office/drawing/2014/main" xmlns="" id="{00000000-0008-0000-0800-000002000000}"/>
            </a:ext>
          </a:extLst>
        </xdr:cNvPr>
        <xdr:cNvGrpSpPr/>
      </xdr:nvGrpSpPr>
      <xdr:grpSpPr>
        <a:xfrm>
          <a:off x="0" y="742208"/>
          <a:ext cx="323853" cy="9071148"/>
          <a:chOff x="0" y="742208"/>
          <a:chExt cx="323853" cy="9071148"/>
        </a:xfrm>
      </xdr:grpSpPr>
      <xdr:sp macro="" textlink="">
        <xdr:nvSpPr>
          <xdr:cNvPr id="13" name="Operación manual 12">
            <a:hlinkClick xmlns:r="http://schemas.openxmlformats.org/officeDocument/2006/relationships" r:id="rId1"/>
            <a:extLst>
              <a:ext uri="{FF2B5EF4-FFF2-40B4-BE49-F238E27FC236}">
                <a16:creationId xmlns:a16="http://schemas.microsoft.com/office/drawing/2014/main" xmlns="" id="{00000000-0008-0000-0800-00000D000000}"/>
              </a:ext>
            </a:extLst>
          </xdr:cNvPr>
          <xdr:cNvSpPr/>
        </xdr:nvSpPr>
        <xdr:spPr>
          <a:xfrm rot="16200000">
            <a:off x="-483825" y="1226034"/>
            <a:ext cx="1291502" cy="323850"/>
          </a:xfrm>
          <a:prstGeom prst="flowChartManualOperation">
            <a:avLst/>
          </a:prstGeom>
          <a:solidFill>
            <a:schemeClr val="bg1">
              <a:lumMod val="85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b="1"/>
              <a:t>ÍNDICE</a:t>
            </a:r>
          </a:p>
        </xdr:txBody>
      </xdr:sp>
      <xdr:sp macro="" textlink="">
        <xdr:nvSpPr>
          <xdr:cNvPr id="14" name="Operación manual 13">
            <a:hlinkClick xmlns:r="http://schemas.openxmlformats.org/officeDocument/2006/relationships" r:id="rId2"/>
            <a:extLst>
              <a:ext uri="{FF2B5EF4-FFF2-40B4-BE49-F238E27FC236}">
                <a16:creationId xmlns:a16="http://schemas.microsoft.com/office/drawing/2014/main" xmlns="" id="{00000000-0008-0000-0800-00000E000000}"/>
              </a:ext>
            </a:extLst>
          </xdr:cNvPr>
          <xdr:cNvSpPr/>
        </xdr:nvSpPr>
        <xdr:spPr>
          <a:xfrm rot="16200000">
            <a:off x="-482420" y="2197659"/>
            <a:ext cx="1288695" cy="323850"/>
          </a:xfrm>
          <a:prstGeom prst="flowChartManualOperation">
            <a:avLst/>
          </a:prstGeom>
          <a:solidFill>
            <a:schemeClr val="accent1">
              <a:lumMod val="40000"/>
              <a:lumOff val="60000"/>
            </a:schemeClr>
          </a:solid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TELEFONÍA</a:t>
            </a:r>
            <a:endParaRPr lang="es-PY" sz="1100"/>
          </a:p>
        </xdr:txBody>
      </xdr:sp>
      <xdr:sp macro="" textlink="">
        <xdr:nvSpPr>
          <xdr:cNvPr id="15" name="Operación manual 14">
            <a:hlinkClick xmlns:r="http://schemas.openxmlformats.org/officeDocument/2006/relationships" r:id="rId3"/>
            <a:extLst>
              <a:ext uri="{FF2B5EF4-FFF2-40B4-BE49-F238E27FC236}">
                <a16:creationId xmlns:a16="http://schemas.microsoft.com/office/drawing/2014/main" xmlns="" id="{00000000-0008-0000-0800-00000F000000}"/>
              </a:ext>
            </a:extLst>
          </xdr:cNvPr>
          <xdr:cNvSpPr/>
        </xdr:nvSpPr>
        <xdr:spPr>
          <a:xfrm rot="16200000">
            <a:off x="-482421" y="3165446"/>
            <a:ext cx="1288696"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00"/>
              <a:t>INTER-MOV</a:t>
            </a:r>
          </a:p>
        </xdr:txBody>
      </xdr:sp>
      <xdr:sp macro="" textlink="">
        <xdr:nvSpPr>
          <xdr:cNvPr id="16" name="Operación manual 15">
            <a:hlinkClick xmlns:r="http://schemas.openxmlformats.org/officeDocument/2006/relationships" r:id="rId4"/>
            <a:extLst>
              <a:ext uri="{FF2B5EF4-FFF2-40B4-BE49-F238E27FC236}">
                <a16:creationId xmlns:a16="http://schemas.microsoft.com/office/drawing/2014/main" xmlns="" id="{00000000-0008-0000-0800-000010000000}"/>
              </a:ext>
            </a:extLst>
          </xdr:cNvPr>
          <xdr:cNvSpPr/>
        </xdr:nvSpPr>
        <xdr:spPr>
          <a:xfrm rot="16200000">
            <a:off x="-480334" y="4140666"/>
            <a:ext cx="1284521"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050"/>
              <a:t>INTER-FIJO</a:t>
            </a:r>
          </a:p>
        </xdr:txBody>
      </xdr:sp>
      <xdr:sp macro="" textlink="">
        <xdr:nvSpPr>
          <xdr:cNvPr id="17" name="Operación manual 16">
            <a:hlinkClick xmlns:r="http://schemas.openxmlformats.org/officeDocument/2006/relationships" r:id="rId5"/>
            <a:extLst>
              <a:ext uri="{FF2B5EF4-FFF2-40B4-BE49-F238E27FC236}">
                <a16:creationId xmlns:a16="http://schemas.microsoft.com/office/drawing/2014/main" xmlns="" id="{00000000-0008-0000-0800-000011000000}"/>
              </a:ext>
            </a:extLst>
          </xdr:cNvPr>
          <xdr:cNvSpPr/>
        </xdr:nvSpPr>
        <xdr:spPr>
          <a:xfrm rot="16200000">
            <a:off x="-480336" y="5097752"/>
            <a:ext cx="1284521"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800"/>
              <a:t>PENETRACIÓN</a:t>
            </a:r>
          </a:p>
        </xdr:txBody>
      </xdr:sp>
      <xdr:sp macro="" textlink="">
        <xdr:nvSpPr>
          <xdr:cNvPr id="18" name="Operación manual 17">
            <a:hlinkClick xmlns:r="http://schemas.openxmlformats.org/officeDocument/2006/relationships" r:id="rId6"/>
            <a:extLst>
              <a:ext uri="{FF2B5EF4-FFF2-40B4-BE49-F238E27FC236}">
                <a16:creationId xmlns:a16="http://schemas.microsoft.com/office/drawing/2014/main" xmlns="" id="{00000000-0008-0000-0800-000012000000}"/>
              </a:ext>
            </a:extLst>
          </xdr:cNvPr>
          <xdr:cNvSpPr/>
        </xdr:nvSpPr>
        <xdr:spPr>
          <a:xfrm rot="16200000">
            <a:off x="-482810" y="6063067"/>
            <a:ext cx="1289470"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TV</a:t>
            </a:r>
            <a:r>
              <a:rPr lang="es-PY" sz="1100" baseline="0"/>
              <a:t> PAGA </a:t>
            </a:r>
            <a:endParaRPr lang="es-PY" sz="1100"/>
          </a:p>
        </xdr:txBody>
      </xdr:sp>
      <xdr:sp macro="" textlink="">
        <xdr:nvSpPr>
          <xdr:cNvPr id="19" name="Operación manual 18">
            <a:hlinkClick xmlns:r="http://schemas.openxmlformats.org/officeDocument/2006/relationships" r:id="rId7"/>
            <a:extLst>
              <a:ext uri="{FF2B5EF4-FFF2-40B4-BE49-F238E27FC236}">
                <a16:creationId xmlns:a16="http://schemas.microsoft.com/office/drawing/2014/main" xmlns="" id="{00000000-0008-0000-0800-000013000000}"/>
              </a:ext>
            </a:extLst>
          </xdr:cNvPr>
          <xdr:cNvSpPr/>
        </xdr:nvSpPr>
        <xdr:spPr>
          <a:xfrm rot="16200000">
            <a:off x="-480336" y="7026245"/>
            <a:ext cx="1284522"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INGRESOS</a:t>
            </a:r>
          </a:p>
        </xdr:txBody>
      </xdr:sp>
      <xdr:sp macro="" textlink="">
        <xdr:nvSpPr>
          <xdr:cNvPr id="24" name="Operación manual 23">
            <a:hlinkClick xmlns:r="http://schemas.openxmlformats.org/officeDocument/2006/relationships" r:id="rId8"/>
            <a:extLst>
              <a:ext uri="{FF2B5EF4-FFF2-40B4-BE49-F238E27FC236}">
                <a16:creationId xmlns:a16="http://schemas.microsoft.com/office/drawing/2014/main" xmlns="" id="{00000000-0008-0000-0800-000018000000}"/>
              </a:ext>
            </a:extLst>
          </xdr:cNvPr>
          <xdr:cNvSpPr/>
        </xdr:nvSpPr>
        <xdr:spPr>
          <a:xfrm rot="16200000">
            <a:off x="-513534" y="8009833"/>
            <a:ext cx="1350919" cy="323850"/>
          </a:xfrm>
          <a:prstGeom prst="flowChartManualOperation">
            <a:avLst/>
          </a:prstGeom>
          <a:solidFill>
            <a:schemeClr val="accent1">
              <a:lumMod val="40000"/>
              <a:lumOff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CII</a:t>
            </a:r>
          </a:p>
        </xdr:txBody>
      </xdr:sp>
      <xdr:sp macro="" textlink="">
        <xdr:nvSpPr>
          <xdr:cNvPr id="12" name="Operación manual 11">
            <a:hlinkClick xmlns:r="http://schemas.openxmlformats.org/officeDocument/2006/relationships" r:id="rId9"/>
            <a:extLst>
              <a:ext uri="{FF2B5EF4-FFF2-40B4-BE49-F238E27FC236}">
                <a16:creationId xmlns:a16="http://schemas.microsoft.com/office/drawing/2014/main" xmlns="" id="{00000000-0008-0000-0800-00000C000000}"/>
              </a:ext>
            </a:extLst>
          </xdr:cNvPr>
          <xdr:cNvSpPr/>
        </xdr:nvSpPr>
        <xdr:spPr>
          <a:xfrm rot="16200000">
            <a:off x="-480336" y="9009170"/>
            <a:ext cx="1284522" cy="323850"/>
          </a:xfrm>
          <a:prstGeom prst="flowChartManualOperation">
            <a:avLst/>
          </a:prstGeom>
          <a:solidFill>
            <a:schemeClr val="accent1">
              <a:lumMod val="7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Y" sz="1100"/>
              <a:t>GRÁFICOS</a:t>
            </a:r>
          </a:p>
        </xdr:txBody>
      </xdr:sp>
    </xdr:grpSp>
    <xdr:clientData/>
  </xdr:twoCellAnchor>
</xdr:wsDr>
</file>

<file path=xl/revisions/_rels/revisionHeaders.xml.rels><?xml version="1.0" encoding="UTF-8" standalone="yes"?>
<Relationships xmlns="http://schemas.openxmlformats.org/package/2006/relationships"><Relationship Id="rId34" Type="http://schemas.openxmlformats.org/officeDocument/2006/relationships/revisionLog" Target="revisionLog2.xml"/><Relationship Id="rId33" Type="http://schemas.openxmlformats.org/officeDocument/2006/relationships/revisionLog" Target="revisionLog1.xml"/><Relationship Id="rId35"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72D8132-F861-4368-92F2-55BC1C0D5797}" diskRevisions="1" revisionId="398" version="3">
  <header guid="{21A32715-11F6-4B64-9F2E-C2F95C52144B}" dateTime="2024-06-03T10:00:44" maxSheetId="10" userName="Dpto. Estudios de Merc" r:id="rId33" minRId="358" maxRId="389">
    <sheetIdMap count="9">
      <sheetId val="1"/>
      <sheetId val="2"/>
      <sheetId val="3"/>
      <sheetId val="4"/>
      <sheetId val="6"/>
      <sheetId val="7"/>
      <sheetId val="5"/>
      <sheetId val="8"/>
      <sheetId val="9"/>
    </sheetIdMap>
  </header>
  <header guid="{DD8AB45F-CBDC-465C-8025-4B42815B549B}" dateTime="2024-06-03T11:38:38" maxSheetId="10" userName="Dpto. Estudios de Merc" r:id="rId34" minRId="390" maxRId="396">
    <sheetIdMap count="9">
      <sheetId val="1"/>
      <sheetId val="2"/>
      <sheetId val="3"/>
      <sheetId val="4"/>
      <sheetId val="6"/>
      <sheetId val="7"/>
      <sheetId val="5"/>
      <sheetId val="8"/>
      <sheetId val="9"/>
    </sheetIdMap>
  </header>
  <header guid="{C72D8132-F861-4368-92F2-55BC1C0D5797}" dateTime="2024-07-02T10:31:27" maxSheetId="10" userName="Tito López" r:id="rId35">
    <sheetIdMap count="9">
      <sheetId val="1"/>
      <sheetId val="2"/>
      <sheetId val="3"/>
      <sheetId val="4"/>
      <sheetId val="6"/>
      <sheetId val="7"/>
      <sheetId val="5"/>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 sId="4" numFmtId="4">
    <nc r="T26">
      <v>0</v>
    </nc>
  </rcc>
  <rcc rId="359" sId="4" numFmtId="4">
    <nc r="T27">
      <v>79</v>
    </nc>
  </rcc>
  <rcc rId="360" sId="4" numFmtId="4">
    <nc r="T28">
      <v>14225</v>
    </nc>
  </rcc>
  <rcc rId="361" sId="4" numFmtId="4">
    <nc r="T29">
      <v>2163</v>
    </nc>
  </rcc>
  <rcc rId="362" sId="4" numFmtId="4">
    <nc r="T30">
      <v>465</v>
    </nc>
  </rcc>
  <rcc rId="363" sId="4" numFmtId="4">
    <nc r="T31">
      <v>828</v>
    </nc>
  </rcc>
  <rcc rId="364" sId="4" numFmtId="4">
    <nc r="T32">
      <v>39996</v>
    </nc>
  </rcc>
  <rcc rId="365" sId="4" numFmtId="4">
    <nc r="T33">
      <v>78</v>
    </nc>
  </rcc>
  <rcc rId="366" sId="4" numFmtId="4">
    <nc r="T34">
      <v>9819</v>
    </nc>
  </rcc>
  <rcc rId="367" sId="4" numFmtId="4">
    <nc r="T35">
      <v>6</v>
    </nc>
  </rcc>
  <rcc rId="368" sId="4" numFmtId="4">
    <nc r="T36">
      <v>11686</v>
    </nc>
  </rcc>
  <rcc rId="369" sId="4" numFmtId="4">
    <nc r="T37">
      <v>0</v>
    </nc>
  </rcc>
  <rcc rId="370" sId="4" numFmtId="4">
    <nc r="T38">
      <v>3</v>
    </nc>
  </rcc>
  <rcc rId="371" sId="4" numFmtId="4">
    <nc r="T39">
      <v>0</v>
    </nc>
  </rcc>
  <rcc rId="372" sId="4" numFmtId="4">
    <nc r="T40">
      <v>72251</v>
    </nc>
  </rcc>
  <rcc rId="373" sId="4" numFmtId="4">
    <nc r="T41">
      <v>9861</v>
    </nc>
  </rcc>
  <rcc rId="374" sId="4" numFmtId="4">
    <nc r="T42">
      <v>0</v>
    </nc>
  </rcc>
  <rcc rId="375" sId="4" numFmtId="4">
    <nc r="T43">
      <v>1786</v>
    </nc>
  </rcc>
  <rcc rId="376" sId="4" numFmtId="4">
    <nc r="T44">
      <v>689999</v>
    </nc>
  </rcc>
  <rcc rId="377" sId="4" numFmtId="4">
    <nc r="T45">
      <v>25688</v>
    </nc>
  </rcc>
  <rcc rId="378" sId="4" numFmtId="4">
    <nc r="T46">
      <v>587</v>
    </nc>
  </rcc>
  <rcc rId="379" sId="4" odxf="1" dxf="1">
    <nc r="O114">
      <f>L114-T47</f>
    </nc>
    <odxf>
      <numFmt numFmtId="0" formatCode="General"/>
    </odxf>
    <ndxf>
      <numFmt numFmtId="166" formatCode="_-* #,##0\ _€_-;\-* #,##0\ _€_-;_-* &quot;-&quot;\ _€_-;_-@_-"/>
    </ndxf>
  </rcc>
  <rcc rId="380" sId="4" numFmtId="34">
    <oc r="L88">
      <v>8020</v>
    </oc>
    <nc r="L88">
      <v>8520</v>
    </nc>
  </rcc>
  <rcc rId="381" sId="4" numFmtId="34">
    <oc r="L89">
      <v>2135</v>
    </oc>
    <nc r="L89">
      <v>2365</v>
    </nc>
  </rcc>
  <rcc rId="382" sId="4" numFmtId="34">
    <oc r="L73">
      <v>2636</v>
    </oc>
    <nc r="L73">
      <v>2789</v>
    </nc>
  </rcc>
  <rcc rId="383" sId="4" numFmtId="34">
    <oc r="L57">
      <v>1686</v>
    </oc>
    <nc r="L57">
      <v>1896</v>
    </nc>
  </rcc>
  <rcc rId="384" sId="4" numFmtId="34">
    <oc r="L58">
      <v>1399</v>
    </oc>
    <nc r="L58">
      <v>1856</v>
    </nc>
  </rcc>
  <rcc rId="385" sId="4" numFmtId="34">
    <oc r="L49">
      <v>3774</v>
    </oc>
    <nc r="L49">
      <v>3977</v>
    </nc>
  </rcc>
  <rcc rId="386" sId="4" numFmtId="34">
    <oc r="L42">
      <v>1496</v>
    </oc>
    <nc r="L42">
      <v>1699</v>
    </nc>
  </rcc>
  <rrc rId="387" sId="8" eol="1" ref="A17:XFD17" action="insertRow"/>
  <rrc rId="388" sId="8" eol="1" ref="A18:XFD18" action="insertRow"/>
  <rcc rId="389" sId="8">
    <oc r="M16">
      <v>1418</v>
    </oc>
    <nc r="M16">
      <v>1559</v>
    </nc>
  </rcc>
  <rfmt sheetId="4" sqref="T47">
    <dxf>
      <alignment horizontal="right" readingOrder="0"/>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6">
    <nc r="A1" t="inlineStr">
      <is>
        <t xml:space="preserve"> </t>
      </is>
    </nc>
  </rcc>
  <rcc rId="391" sId="2">
    <nc r="A1" t="inlineStr">
      <is>
        <t xml:space="preserve"> </t>
      </is>
    </nc>
  </rcc>
  <rcc rId="392" sId="3">
    <nc r="A1" t="inlineStr">
      <is>
        <t xml:space="preserve"> </t>
      </is>
    </nc>
  </rcc>
  <rcc rId="393" sId="4">
    <nc r="A1" t="inlineStr">
      <is>
        <t xml:space="preserve"> </t>
      </is>
    </nc>
  </rcc>
  <rcc rId="394" sId="7">
    <nc r="I23" t="inlineStr">
      <is>
        <t xml:space="preserve"> </t>
      </is>
    </nc>
  </rcc>
  <rcc rId="395" sId="4" odxf="1" dxf="1">
    <nc r="S49">
      <f>S47-S22</f>
    </nc>
    <odxf>
      <numFmt numFmtId="0" formatCode="General"/>
    </odxf>
    <ndxf>
      <numFmt numFmtId="166" formatCode="_-* #,##0\ _€_-;\-* #,##0\ _€_-;_-* &quot;-&quot;\ _€_-;_-@_-"/>
    </ndxf>
  </rcc>
  <rfmt sheetId="4" sqref="V48" start="0" length="0">
    <dxf>
      <numFmt numFmtId="1" formatCode="0"/>
    </dxf>
  </rfmt>
  <rcc rId="396" sId="4" numFmtId="4">
    <oc r="S44">
      <v>559942</v>
    </oc>
    <nc r="S44">
      <v>575900</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W27:W29">
    <dxf>
      <numFmt numFmtId="13" formatCode="0%"/>
    </dxf>
  </rfmt>
  <rfmt sheetId="4" sqref="W27:W29">
    <dxf>
      <numFmt numFmtId="170" formatCode="0.0%"/>
    </dxf>
  </rfmt>
  <rfmt sheetId="4" sqref="W27:W29">
    <dxf>
      <numFmt numFmtId="14" formatCode="0.00%"/>
    </dxf>
  </rfmt>
  <rfmt sheetId="4" xfDxf="1" sqref="V30" start="0" length="0">
    <dxf>
      <fill>
        <patternFill patternType="solid">
          <bgColor theme="0"/>
        </patternFill>
      </fill>
    </dxf>
  </rfmt>
  <rdn rId="0" localSheetId="4" customView="1" name="Z_65BD891A_528A_4995_A919_37178D6D02B3_.wvu.FilterData" hidden="1" oldHidden="1">
    <formula>'INTERNET FIJO '!$B$15:$L$114</formula>
  </rdn>
  <rdn rId="0" localSheetId="6" customView="1" name="Z_65BD891A_528A_4995_A919_37178D6D02B3_.wvu.FilterData" hidden="1" oldHidden="1">
    <formula>'TV PAGA'!$B$15:$H$125</formula>
  </rdn>
  <rcv guid="{65BD891A-528A-4995-A919-37178D6D02B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18.bin"/><Relationship Id="rId7" Type="http://schemas.openxmlformats.org/officeDocument/2006/relationships/vmlDrawing" Target="../drawings/vmlDrawing2.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23.bin"/><Relationship Id="rId7" Type="http://schemas.openxmlformats.org/officeDocument/2006/relationships/vmlDrawing" Target="../drawings/vmlDrawing3.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6.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8.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B2"/>
  <sheetViews>
    <sheetView topLeftCell="A13" zoomScaleNormal="100" workbookViewId="0"/>
  </sheetViews>
  <sheetFormatPr baseColWidth="10" defaultRowHeight="15"/>
  <cols>
    <col min="1" max="28" width="11.42578125" style="30"/>
  </cols>
  <sheetData>
    <row r="2" spans="10:13">
      <c r="J2"/>
      <c r="M2"/>
    </row>
  </sheetData>
  <sheetProtection algorithmName="SHA-512" hashValue="6KEbUc3KwuoQdhd+m+pz8jkO+CwNQpiwp/KwvqdSQP4OUZm4fZsL/ULexehTwVYsWIJDDcmziKk9+RjD1h8tEg==" saltValue="KSCnPe1Tkk+WFF01gE978A==" spinCount="100000" sheet="1" formatCells="0" formatColumns="0" formatRows="0" insertColumns="0" insertRows="0" insertHyperlinks="0" deleteColumns="0" deleteRows="0"/>
  <customSheetViews>
    <customSheetView guid="{65BD891A-528A-4995-A919-37178D6D02B3}" topLeftCell="A13">
      <pageMargins left="0.7" right="0.7" top="0.75" bottom="0.75" header="0.3" footer="0.3"/>
      <pageSetup paperSize="9" orientation="portrait" r:id="rId1"/>
    </customSheetView>
    <customSheetView guid="{9B440751-B4FF-4EE1-A0DA-CB8EB4A26F70}">
      <pageMargins left="0.7" right="0.7" top="0.75" bottom="0.75" header="0.3" footer="0.3"/>
      <pageSetup paperSize="9" orientation="portrait" r:id="rId2"/>
    </customSheetView>
    <customSheetView guid="{6FBC0F11-A326-4FC8-AA96-CA6BF44E0174}">
      <pageMargins left="0.7" right="0.7" top="0.75" bottom="0.75" header="0.3" footer="0.3"/>
      <pageSetup paperSize="9" orientation="portrait" r:id="rId3"/>
    </customSheetView>
    <customSheetView guid="{608F1F58-0C70-4BD6-A398-FFB57FE9431A}">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Q190"/>
  <sheetViews>
    <sheetView zoomScaleNormal="100" workbookViewId="0"/>
  </sheetViews>
  <sheetFormatPr baseColWidth="10" defaultRowHeight="15"/>
  <cols>
    <col min="1" max="1" width="11.42578125" style="30"/>
    <col min="2" max="2" width="7" style="1" customWidth="1"/>
    <col min="3" max="3" width="13.28515625" customWidth="1"/>
    <col min="4" max="4" width="13" bestFit="1" customWidth="1"/>
    <col min="5" max="5" width="14.5703125" bestFit="1" customWidth="1"/>
    <col min="6" max="6" width="14.140625" bestFit="1" customWidth="1"/>
    <col min="7" max="7" width="13" bestFit="1" customWidth="1"/>
    <col min="8" max="8" width="12" bestFit="1" customWidth="1"/>
    <col min="9" max="9" width="12.7109375" customWidth="1"/>
    <col min="10" max="10" width="13" bestFit="1" customWidth="1"/>
    <col min="11" max="13" width="11.42578125" customWidth="1"/>
    <col min="14" max="14" width="13.28515625" customWidth="1"/>
    <col min="15" max="15" width="20" bestFit="1" customWidth="1"/>
    <col min="16" max="16" width="20.140625" bestFit="1" customWidth="1"/>
    <col min="17" max="17" width="10.7109375" bestFit="1" customWidth="1"/>
    <col min="18" max="43" width="11.42578125" style="30"/>
  </cols>
  <sheetData>
    <row r="1" spans="1:17" s="30" customFormat="1" ht="15" customHeight="1">
      <c r="A1" s="30" t="s">
        <v>540</v>
      </c>
      <c r="B1" s="39"/>
      <c r="C1" s="57"/>
      <c r="D1" s="57"/>
      <c r="E1" s="57"/>
      <c r="F1" s="57"/>
      <c r="G1" s="57"/>
      <c r="H1" s="57"/>
      <c r="I1" s="57"/>
      <c r="J1" s="57"/>
      <c r="K1" s="57"/>
      <c r="L1" s="57"/>
      <c r="M1" s="57"/>
      <c r="N1" s="57"/>
      <c r="O1" s="57"/>
      <c r="P1" s="57"/>
    </row>
    <row r="2" spans="1:17" s="30" customFormat="1" ht="15.75" customHeight="1">
      <c r="B2" s="39"/>
      <c r="C2" s="57"/>
      <c r="D2" s="57"/>
      <c r="E2" s="57"/>
      <c r="F2" s="57"/>
      <c r="G2" s="57"/>
      <c r="H2" s="57"/>
      <c r="I2" s="57"/>
      <c r="J2" s="57"/>
      <c r="K2" s="57"/>
      <c r="L2" s="57"/>
      <c r="M2" s="57"/>
      <c r="N2" s="57"/>
      <c r="O2" s="57"/>
      <c r="P2" s="57"/>
    </row>
    <row r="3" spans="1:17" s="30" customFormat="1">
      <c r="B3" s="39"/>
    </row>
    <row r="4" spans="1:17" s="30" customFormat="1"/>
    <row r="5" spans="1:17" s="30" customFormat="1">
      <c r="B5" s="39"/>
    </row>
    <row r="6" spans="1:17" s="30" customFormat="1">
      <c r="B6" s="39"/>
    </row>
    <row r="7" spans="1:17" s="30" customFormat="1">
      <c r="B7" s="39"/>
    </row>
    <row r="8" spans="1:17" s="30" customFormat="1">
      <c r="B8" s="39"/>
    </row>
    <row r="9" spans="1:17" s="30" customFormat="1">
      <c r="B9" s="39"/>
    </row>
    <row r="10" spans="1:17" s="30" customFormat="1">
      <c r="B10" s="39"/>
    </row>
    <row r="11" spans="1:17" s="30" customFormat="1">
      <c r="B11" s="39"/>
    </row>
    <row r="12" spans="1:17" s="30" customFormat="1">
      <c r="B12" s="39"/>
    </row>
    <row r="13" spans="1:17" s="30" customFormat="1">
      <c r="B13" s="39"/>
    </row>
    <row r="14" spans="1:17" s="30" customFormat="1" ht="15.75" thickBot="1">
      <c r="B14" s="39"/>
    </row>
    <row r="15" spans="1:17">
      <c r="B15" s="442" t="s">
        <v>2</v>
      </c>
      <c r="C15" s="444" t="s">
        <v>0</v>
      </c>
      <c r="D15" s="445"/>
      <c r="E15" s="444" t="s">
        <v>3</v>
      </c>
      <c r="F15" s="446"/>
      <c r="G15" s="449" t="s">
        <v>4</v>
      </c>
      <c r="H15" s="446"/>
      <c r="I15" s="444" t="s">
        <v>5</v>
      </c>
      <c r="J15" s="446"/>
      <c r="K15" s="449" t="s">
        <v>1</v>
      </c>
      <c r="L15" s="450"/>
      <c r="M15" s="446"/>
      <c r="N15" s="447" t="s">
        <v>6</v>
      </c>
      <c r="O15" s="447" t="s">
        <v>7</v>
      </c>
      <c r="P15" s="447" t="s">
        <v>8</v>
      </c>
      <c r="Q15" s="447" t="s">
        <v>397</v>
      </c>
    </row>
    <row r="16" spans="1:17" ht="30.75" thickBot="1">
      <c r="B16" s="443"/>
      <c r="C16" s="267" t="s">
        <v>9</v>
      </c>
      <c r="D16" s="268" t="s">
        <v>10</v>
      </c>
      <c r="E16" s="267" t="s">
        <v>9</v>
      </c>
      <c r="F16" s="269" t="s">
        <v>10</v>
      </c>
      <c r="G16" s="270" t="s">
        <v>9</v>
      </c>
      <c r="H16" s="269" t="s">
        <v>10</v>
      </c>
      <c r="I16" s="267" t="s">
        <v>9</v>
      </c>
      <c r="J16" s="269" t="s">
        <v>10</v>
      </c>
      <c r="K16" s="271" t="s">
        <v>11</v>
      </c>
      <c r="L16" s="272" t="s">
        <v>12</v>
      </c>
      <c r="M16" s="273" t="s">
        <v>13</v>
      </c>
      <c r="N16" s="448"/>
      <c r="O16" s="448"/>
      <c r="P16" s="448"/>
      <c r="Q16" s="448"/>
    </row>
    <row r="17" spans="2:17" s="30" customFormat="1">
      <c r="B17" s="258">
        <v>44927</v>
      </c>
      <c r="C17" s="275">
        <v>3182777</v>
      </c>
      <c r="D17" s="276">
        <v>997627</v>
      </c>
      <c r="E17" s="275">
        <v>1714981</v>
      </c>
      <c r="F17" s="277">
        <v>467896</v>
      </c>
      <c r="G17" s="278">
        <v>337771</v>
      </c>
      <c r="H17" s="277">
        <v>17765</v>
      </c>
      <c r="I17" s="275">
        <v>1421373</v>
      </c>
      <c r="J17" s="277">
        <v>541771</v>
      </c>
      <c r="K17" s="278"/>
      <c r="L17" s="279"/>
      <c r="M17" s="277"/>
      <c r="N17" s="280">
        <f>SUM(C17:J17)</f>
        <v>8681961</v>
      </c>
      <c r="O17" s="281">
        <f>SUM(C17+E17+G17+I17)</f>
        <v>6656902</v>
      </c>
      <c r="P17" s="281">
        <f>SUM(D17+F17+H17+J17)</f>
        <v>2025059</v>
      </c>
      <c r="Q17" s="281">
        <f>SUM(K17:M17)</f>
        <v>0</v>
      </c>
    </row>
    <row r="18" spans="2:17" s="30" customFormat="1">
      <c r="B18" s="258">
        <v>44958</v>
      </c>
      <c r="C18" s="282">
        <v>3103131</v>
      </c>
      <c r="D18" s="283">
        <v>992565</v>
      </c>
      <c r="E18" s="282">
        <v>1798101</v>
      </c>
      <c r="F18" s="284">
        <v>473848</v>
      </c>
      <c r="G18" s="285">
        <v>338098</v>
      </c>
      <c r="H18" s="284">
        <v>17629</v>
      </c>
      <c r="I18" s="282">
        <v>1396981</v>
      </c>
      <c r="J18" s="284">
        <v>566696</v>
      </c>
      <c r="K18" s="285"/>
      <c r="L18" s="286"/>
      <c r="M18" s="284"/>
      <c r="N18" s="287">
        <f t="shared" ref="N18:N28" si="0">SUM(C18:J18)</f>
        <v>8687049</v>
      </c>
      <c r="O18" s="288">
        <f t="shared" ref="O18:O28" si="1">SUM(C18+E18+G18+I18)</f>
        <v>6636311</v>
      </c>
      <c r="P18" s="288">
        <f t="shared" ref="P18:P28" si="2">SUM(D18+F18+H18+J18)</f>
        <v>2050738</v>
      </c>
      <c r="Q18" s="288">
        <f t="shared" ref="Q18:Q28" si="3">SUM(K18:M18)</f>
        <v>0</v>
      </c>
    </row>
    <row r="19" spans="2:17" s="30" customFormat="1">
      <c r="B19" s="258">
        <v>44986</v>
      </c>
      <c r="C19" s="282">
        <v>3123469</v>
      </c>
      <c r="D19" s="283">
        <v>986858</v>
      </c>
      <c r="E19" s="282">
        <v>1817291</v>
      </c>
      <c r="F19" s="284">
        <v>481830</v>
      </c>
      <c r="G19" s="285">
        <v>338391</v>
      </c>
      <c r="H19" s="284">
        <v>17520</v>
      </c>
      <c r="I19" s="282">
        <v>1374631</v>
      </c>
      <c r="J19" s="284">
        <v>590019</v>
      </c>
      <c r="K19" s="285"/>
      <c r="L19" s="286"/>
      <c r="M19" s="284"/>
      <c r="N19" s="287">
        <f t="shared" si="0"/>
        <v>8730009</v>
      </c>
      <c r="O19" s="288">
        <f t="shared" si="1"/>
        <v>6653782</v>
      </c>
      <c r="P19" s="288">
        <f t="shared" si="2"/>
        <v>2076227</v>
      </c>
      <c r="Q19" s="288">
        <f t="shared" si="3"/>
        <v>0</v>
      </c>
    </row>
    <row r="20" spans="2:17" s="30" customFormat="1">
      <c r="B20" s="258">
        <v>45017</v>
      </c>
      <c r="C20" s="282">
        <v>3119089</v>
      </c>
      <c r="D20" s="283">
        <v>988153</v>
      </c>
      <c r="E20" s="282">
        <v>1817332</v>
      </c>
      <c r="F20" s="284">
        <v>488194</v>
      </c>
      <c r="G20" s="285">
        <v>338782</v>
      </c>
      <c r="H20" s="284">
        <v>17268</v>
      </c>
      <c r="I20" s="282">
        <v>1370859</v>
      </c>
      <c r="J20" s="284">
        <v>594694</v>
      </c>
      <c r="K20" s="285"/>
      <c r="L20" s="286"/>
      <c r="M20" s="284"/>
      <c r="N20" s="287">
        <f t="shared" si="0"/>
        <v>8734371</v>
      </c>
      <c r="O20" s="288">
        <f t="shared" si="1"/>
        <v>6646062</v>
      </c>
      <c r="P20" s="288">
        <f t="shared" si="2"/>
        <v>2088309</v>
      </c>
      <c r="Q20" s="288">
        <f t="shared" si="3"/>
        <v>0</v>
      </c>
    </row>
    <row r="21" spans="2:17" s="30" customFormat="1">
      <c r="B21" s="258">
        <v>45047</v>
      </c>
      <c r="C21" s="282">
        <v>3102511</v>
      </c>
      <c r="D21" s="283">
        <v>984193</v>
      </c>
      <c r="E21" s="282">
        <v>1813157</v>
      </c>
      <c r="F21" s="284">
        <v>493725</v>
      </c>
      <c r="G21" s="285">
        <v>339189</v>
      </c>
      <c r="H21" s="284">
        <v>17124</v>
      </c>
      <c r="I21" s="282">
        <v>1367718</v>
      </c>
      <c r="J21" s="284">
        <v>598762</v>
      </c>
      <c r="K21" s="285"/>
      <c r="L21" s="286"/>
      <c r="M21" s="284"/>
      <c r="N21" s="287">
        <f t="shared" si="0"/>
        <v>8716379</v>
      </c>
      <c r="O21" s="288">
        <f t="shared" si="1"/>
        <v>6622575</v>
      </c>
      <c r="P21" s="288">
        <f t="shared" si="2"/>
        <v>2093804</v>
      </c>
      <c r="Q21" s="288">
        <f t="shared" si="3"/>
        <v>0</v>
      </c>
    </row>
    <row r="22" spans="2:17" s="30" customFormat="1" ht="15.75" thickBot="1">
      <c r="B22" s="259">
        <v>45078</v>
      </c>
      <c r="C22" s="282">
        <v>3122063</v>
      </c>
      <c r="D22" s="283">
        <v>983586</v>
      </c>
      <c r="E22" s="282">
        <v>1795679</v>
      </c>
      <c r="F22" s="284">
        <v>502229</v>
      </c>
      <c r="G22" s="285">
        <v>339434</v>
      </c>
      <c r="H22" s="284">
        <v>17015</v>
      </c>
      <c r="I22" s="282">
        <v>1364460</v>
      </c>
      <c r="J22" s="284">
        <v>603782</v>
      </c>
      <c r="K22" s="285">
        <v>2614</v>
      </c>
      <c r="L22" s="286">
        <v>16193</v>
      </c>
      <c r="M22" s="284">
        <v>186704</v>
      </c>
      <c r="N22" s="287">
        <f t="shared" si="0"/>
        <v>8728248</v>
      </c>
      <c r="O22" s="288">
        <f t="shared" si="1"/>
        <v>6621636</v>
      </c>
      <c r="P22" s="288">
        <f t="shared" si="2"/>
        <v>2106612</v>
      </c>
      <c r="Q22" s="288">
        <f>SUM(K22:M22)</f>
        <v>205511</v>
      </c>
    </row>
    <row r="23" spans="2:17" s="30" customFormat="1" ht="15.75" thickBot="1">
      <c r="B23" s="259">
        <v>45108</v>
      </c>
      <c r="C23" s="289">
        <f>1091031+211619+1874984</f>
        <v>3177634</v>
      </c>
      <c r="D23" s="290">
        <f>138525+92406+752911</f>
        <v>983842</v>
      </c>
      <c r="E23" s="265">
        <v>1795261</v>
      </c>
      <c r="F23" s="266">
        <v>509466</v>
      </c>
      <c r="G23" s="291">
        <v>339739</v>
      </c>
      <c r="H23" s="292">
        <v>16922</v>
      </c>
      <c r="I23" s="293">
        <v>1351397</v>
      </c>
      <c r="J23" s="294">
        <v>586708</v>
      </c>
      <c r="K23" s="291"/>
      <c r="L23" s="295"/>
      <c r="M23" s="292"/>
      <c r="N23" s="287">
        <f t="shared" si="0"/>
        <v>8760969</v>
      </c>
      <c r="O23" s="288">
        <f t="shared" si="1"/>
        <v>6664031</v>
      </c>
      <c r="P23" s="288">
        <f t="shared" si="2"/>
        <v>2096938</v>
      </c>
      <c r="Q23" s="288">
        <f t="shared" si="3"/>
        <v>0</v>
      </c>
    </row>
    <row r="24" spans="2:17" s="30" customFormat="1" ht="15.75" thickBot="1">
      <c r="B24" s="259">
        <v>45139</v>
      </c>
      <c r="C24" s="289">
        <f>1142422+206253+1880302</f>
        <v>3228977</v>
      </c>
      <c r="D24" s="290">
        <f>138349+90892+753902</f>
        <v>983143</v>
      </c>
      <c r="E24" s="265">
        <v>1817470</v>
      </c>
      <c r="F24" s="266">
        <v>519115</v>
      </c>
      <c r="G24" s="291">
        <v>340004</v>
      </c>
      <c r="H24" s="292">
        <v>16861</v>
      </c>
      <c r="I24" s="293">
        <v>1349238</v>
      </c>
      <c r="J24" s="294">
        <v>590539</v>
      </c>
      <c r="K24" s="291"/>
      <c r="L24" s="295"/>
      <c r="M24" s="292"/>
      <c r="N24" s="287">
        <f t="shared" si="0"/>
        <v>8845347</v>
      </c>
      <c r="O24" s="288">
        <f t="shared" si="1"/>
        <v>6735689</v>
      </c>
      <c r="P24" s="288">
        <f t="shared" si="2"/>
        <v>2109658</v>
      </c>
      <c r="Q24" s="288">
        <f t="shared" si="3"/>
        <v>0</v>
      </c>
    </row>
    <row r="25" spans="2:17" s="30" customFormat="1" ht="15.75" thickBot="1">
      <c r="B25" s="259">
        <v>45170</v>
      </c>
      <c r="C25" s="289">
        <f>1102596+201742+1888034</f>
        <v>3192372</v>
      </c>
      <c r="D25" s="290">
        <f>136658+88112+754187</f>
        <v>978957</v>
      </c>
      <c r="E25" s="265">
        <v>1839632</v>
      </c>
      <c r="F25" s="266">
        <v>527826</v>
      </c>
      <c r="G25" s="291">
        <v>340193</v>
      </c>
      <c r="H25" s="292">
        <v>16666</v>
      </c>
      <c r="I25" s="293">
        <v>1348512</v>
      </c>
      <c r="J25" s="294">
        <v>594086</v>
      </c>
      <c r="K25" s="291"/>
      <c r="L25" s="295"/>
      <c r="M25" s="292"/>
      <c r="N25" s="287">
        <f t="shared" si="0"/>
        <v>8838244</v>
      </c>
      <c r="O25" s="288">
        <f t="shared" si="1"/>
        <v>6720709</v>
      </c>
      <c r="P25" s="288">
        <f t="shared" si="2"/>
        <v>2117535</v>
      </c>
      <c r="Q25" s="288">
        <f t="shared" si="3"/>
        <v>0</v>
      </c>
    </row>
    <row r="26" spans="2:17" s="30" customFormat="1" ht="15.75" thickBot="1">
      <c r="B26" s="259">
        <v>45200</v>
      </c>
      <c r="C26" s="289">
        <f>1008950+200069+1890409</f>
        <v>3099428</v>
      </c>
      <c r="D26" s="290">
        <f>131366+85031+755502</f>
        <v>971899</v>
      </c>
      <c r="E26" s="260">
        <v>1858048</v>
      </c>
      <c r="F26" s="261">
        <v>536493</v>
      </c>
      <c r="G26" s="291">
        <v>340314</v>
      </c>
      <c r="H26" s="292">
        <v>16564</v>
      </c>
      <c r="I26" s="293">
        <v>1347354</v>
      </c>
      <c r="J26" s="294">
        <v>596705</v>
      </c>
      <c r="K26" s="291"/>
      <c r="L26" s="295"/>
      <c r="M26" s="292"/>
      <c r="N26" s="287">
        <f t="shared" si="0"/>
        <v>8766805</v>
      </c>
      <c r="O26" s="288">
        <f t="shared" si="1"/>
        <v>6645144</v>
      </c>
      <c r="P26" s="288">
        <f t="shared" si="2"/>
        <v>2121661</v>
      </c>
      <c r="Q26" s="288">
        <f t="shared" si="3"/>
        <v>0</v>
      </c>
    </row>
    <row r="27" spans="2:17" s="30" customFormat="1" ht="15.75" thickBot="1">
      <c r="B27" s="259">
        <v>45231</v>
      </c>
      <c r="C27" s="289">
        <f>1885263+196292+990421</f>
        <v>3071976</v>
      </c>
      <c r="D27" s="290">
        <f>131031+83098+757750</f>
        <v>971879</v>
      </c>
      <c r="E27" s="260">
        <v>1774578</v>
      </c>
      <c r="F27" s="261">
        <v>544581</v>
      </c>
      <c r="G27" s="291">
        <v>340578</v>
      </c>
      <c r="H27" s="292">
        <v>16266</v>
      </c>
      <c r="I27" s="293">
        <v>1348088</v>
      </c>
      <c r="J27" s="294">
        <v>599734</v>
      </c>
      <c r="K27" s="291"/>
      <c r="L27" s="295"/>
      <c r="M27" s="292"/>
      <c r="N27" s="287">
        <f t="shared" si="0"/>
        <v>8667680</v>
      </c>
      <c r="O27" s="288">
        <f t="shared" si="1"/>
        <v>6535220</v>
      </c>
      <c r="P27" s="288">
        <f t="shared" si="2"/>
        <v>2132460</v>
      </c>
      <c r="Q27" s="288">
        <f t="shared" si="3"/>
        <v>0</v>
      </c>
    </row>
    <row r="28" spans="2:17" s="30" customFormat="1" ht="15.75" thickBot="1">
      <c r="B28" s="259">
        <v>45261</v>
      </c>
      <c r="C28" s="296">
        <f>928352+187167+1960137</f>
        <v>3075656</v>
      </c>
      <c r="D28" s="297">
        <f>130212+80179+766599</f>
        <v>976990</v>
      </c>
      <c r="E28" s="262">
        <v>1751648</v>
      </c>
      <c r="F28" s="263">
        <v>551724</v>
      </c>
      <c r="G28" s="298">
        <v>340720</v>
      </c>
      <c r="H28" s="299">
        <v>16185</v>
      </c>
      <c r="I28" s="300">
        <v>1349648</v>
      </c>
      <c r="J28" s="301">
        <v>602493</v>
      </c>
      <c r="K28" s="298"/>
      <c r="L28" s="302"/>
      <c r="M28" s="299"/>
      <c r="N28" s="303">
        <f t="shared" si="0"/>
        <v>8665064</v>
      </c>
      <c r="O28" s="304">
        <f t="shared" si="1"/>
        <v>6517672</v>
      </c>
      <c r="P28" s="304">
        <f t="shared" si="2"/>
        <v>2147392</v>
      </c>
      <c r="Q28" s="304">
        <f t="shared" si="3"/>
        <v>0</v>
      </c>
    </row>
    <row r="29" spans="2:17" s="30" customFormat="1">
      <c r="B29" s="39"/>
    </row>
    <row r="30" spans="2:17" s="30" customFormat="1">
      <c r="B30" s="39"/>
    </row>
    <row r="31" spans="2:17" s="30" customFormat="1">
      <c r="B31" s="39"/>
    </row>
    <row r="32" spans="2:17" s="30" customFormat="1">
      <c r="B32" s="39"/>
    </row>
    <row r="33" spans="2:2" s="30" customFormat="1">
      <c r="B33" s="39"/>
    </row>
    <row r="34" spans="2:2" s="30" customFormat="1">
      <c r="B34" s="39"/>
    </row>
    <row r="35" spans="2:2" s="30" customFormat="1">
      <c r="B35" s="39"/>
    </row>
    <row r="36" spans="2:2" s="30" customFormat="1">
      <c r="B36" s="39"/>
    </row>
    <row r="37" spans="2:2" s="30" customFormat="1">
      <c r="B37" s="39"/>
    </row>
    <row r="38" spans="2:2" s="30" customFormat="1">
      <c r="B38" s="39"/>
    </row>
    <row r="39" spans="2:2" s="30" customFormat="1">
      <c r="B39" s="39"/>
    </row>
    <row r="40" spans="2:2" s="30" customFormat="1">
      <c r="B40" s="39"/>
    </row>
    <row r="41" spans="2:2" s="30" customFormat="1">
      <c r="B41" s="39"/>
    </row>
    <row r="42" spans="2:2" s="30" customFormat="1">
      <c r="B42" s="39"/>
    </row>
    <row r="43" spans="2:2" s="30" customFormat="1">
      <c r="B43" s="39"/>
    </row>
    <row r="44" spans="2:2" s="30" customFormat="1">
      <c r="B44" s="39"/>
    </row>
    <row r="45" spans="2:2" s="30" customFormat="1">
      <c r="B45" s="39"/>
    </row>
    <row r="46" spans="2:2" s="30" customFormat="1">
      <c r="B46" s="39"/>
    </row>
    <row r="47" spans="2:2" s="30" customFormat="1">
      <c r="B47" s="39"/>
    </row>
    <row r="48" spans="2:2" s="30" customFormat="1">
      <c r="B48" s="39"/>
    </row>
    <row r="49" spans="2:2" s="30" customFormat="1">
      <c r="B49" s="39"/>
    </row>
    <row r="50" spans="2:2" s="30" customFormat="1">
      <c r="B50" s="39"/>
    </row>
    <row r="51" spans="2:2" s="30" customFormat="1">
      <c r="B51" s="39"/>
    </row>
    <row r="52" spans="2:2" s="30" customFormat="1">
      <c r="B52" s="39"/>
    </row>
    <row r="53" spans="2:2" s="30" customFormat="1">
      <c r="B53" s="39"/>
    </row>
    <row r="54" spans="2:2" s="30" customFormat="1">
      <c r="B54" s="39"/>
    </row>
    <row r="55" spans="2:2" s="30" customFormat="1">
      <c r="B55" s="39"/>
    </row>
    <row r="56" spans="2:2" s="30" customFormat="1">
      <c r="B56" s="39"/>
    </row>
    <row r="57" spans="2:2" s="30" customFormat="1">
      <c r="B57" s="39"/>
    </row>
    <row r="58" spans="2:2" s="30" customFormat="1">
      <c r="B58" s="39"/>
    </row>
    <row r="59" spans="2:2" s="30" customFormat="1">
      <c r="B59" s="39"/>
    </row>
    <row r="60" spans="2:2" s="30" customFormat="1">
      <c r="B60" s="39"/>
    </row>
    <row r="61" spans="2:2" s="30" customFormat="1">
      <c r="B61" s="39"/>
    </row>
    <row r="62" spans="2:2" s="30" customFormat="1">
      <c r="B62" s="39"/>
    </row>
    <row r="63" spans="2:2" s="30" customFormat="1">
      <c r="B63" s="39"/>
    </row>
    <row r="64" spans="2:2" s="30" customFormat="1">
      <c r="B64" s="39"/>
    </row>
    <row r="65" spans="2:2" s="30" customFormat="1">
      <c r="B65" s="39"/>
    </row>
    <row r="66" spans="2:2" s="30" customFormat="1">
      <c r="B66" s="39"/>
    </row>
    <row r="67" spans="2:2" s="30" customFormat="1">
      <c r="B67" s="39"/>
    </row>
    <row r="68" spans="2:2" s="30" customFormat="1">
      <c r="B68" s="39"/>
    </row>
    <row r="69" spans="2:2" s="30" customFormat="1">
      <c r="B69" s="39"/>
    </row>
    <row r="70" spans="2:2" s="30" customFormat="1">
      <c r="B70" s="39"/>
    </row>
    <row r="71" spans="2:2" s="30" customFormat="1">
      <c r="B71" s="39"/>
    </row>
    <row r="72" spans="2:2" s="30" customFormat="1">
      <c r="B72" s="39"/>
    </row>
    <row r="73" spans="2:2" s="30" customFormat="1">
      <c r="B73" s="39"/>
    </row>
    <row r="74" spans="2:2" s="30" customFormat="1">
      <c r="B74" s="39"/>
    </row>
    <row r="75" spans="2:2" s="30" customFormat="1">
      <c r="B75" s="39"/>
    </row>
    <row r="76" spans="2:2" s="30" customFormat="1">
      <c r="B76" s="39"/>
    </row>
    <row r="77" spans="2:2" s="30" customFormat="1">
      <c r="B77" s="39"/>
    </row>
    <row r="78" spans="2:2" s="30" customFormat="1">
      <c r="B78" s="39"/>
    </row>
    <row r="79" spans="2:2" s="30" customFormat="1">
      <c r="B79" s="39"/>
    </row>
    <row r="80" spans="2:2" s="30" customFormat="1">
      <c r="B80" s="39"/>
    </row>
    <row r="81" spans="2:2" s="30" customFormat="1">
      <c r="B81" s="39"/>
    </row>
    <row r="82" spans="2:2" s="30" customFormat="1">
      <c r="B82" s="39"/>
    </row>
    <row r="83" spans="2:2" s="30" customFormat="1">
      <c r="B83" s="39"/>
    </row>
    <row r="84" spans="2:2" s="30" customFormat="1">
      <c r="B84" s="39"/>
    </row>
    <row r="85" spans="2:2" s="30" customFormat="1">
      <c r="B85" s="39"/>
    </row>
    <row r="86" spans="2:2" s="30" customFormat="1">
      <c r="B86" s="39"/>
    </row>
    <row r="87" spans="2:2" s="30" customFormat="1">
      <c r="B87" s="39"/>
    </row>
    <row r="88" spans="2:2" s="30" customFormat="1">
      <c r="B88" s="39"/>
    </row>
    <row r="89" spans="2:2" s="30" customFormat="1">
      <c r="B89" s="39"/>
    </row>
    <row r="90" spans="2:2" s="30" customFormat="1">
      <c r="B90" s="39"/>
    </row>
    <row r="91" spans="2:2" s="30" customFormat="1">
      <c r="B91" s="39"/>
    </row>
    <row r="92" spans="2:2" s="30" customFormat="1">
      <c r="B92" s="39"/>
    </row>
    <row r="93" spans="2:2" s="30" customFormat="1">
      <c r="B93" s="39"/>
    </row>
    <row r="94" spans="2:2" s="30" customFormat="1">
      <c r="B94" s="39"/>
    </row>
    <row r="95" spans="2:2" s="30" customFormat="1">
      <c r="B95" s="39"/>
    </row>
    <row r="96" spans="2:2" s="30" customFormat="1">
      <c r="B96" s="39"/>
    </row>
    <row r="97" spans="2:2" s="30" customFormat="1">
      <c r="B97" s="39"/>
    </row>
    <row r="98" spans="2:2" s="30" customFormat="1">
      <c r="B98" s="39"/>
    </row>
    <row r="99" spans="2:2" s="30" customFormat="1">
      <c r="B99" s="39"/>
    </row>
    <row r="100" spans="2:2" s="30" customFormat="1">
      <c r="B100" s="39"/>
    </row>
    <row r="101" spans="2:2" s="30" customFormat="1">
      <c r="B101" s="39"/>
    </row>
    <row r="102" spans="2:2" s="30" customFormat="1">
      <c r="B102" s="39"/>
    </row>
    <row r="103" spans="2:2" s="30" customFormat="1">
      <c r="B103" s="39"/>
    </row>
    <row r="104" spans="2:2" s="30" customFormat="1">
      <c r="B104" s="39"/>
    </row>
    <row r="105" spans="2:2" s="30" customFormat="1">
      <c r="B105" s="39"/>
    </row>
    <row r="106" spans="2:2" s="30" customFormat="1">
      <c r="B106" s="39"/>
    </row>
    <row r="107" spans="2:2" s="30" customFormat="1">
      <c r="B107" s="39"/>
    </row>
    <row r="108" spans="2:2" s="30" customFormat="1">
      <c r="B108" s="39"/>
    </row>
    <row r="109" spans="2:2" s="30" customFormat="1">
      <c r="B109" s="39"/>
    </row>
    <row r="110" spans="2:2" s="30" customFormat="1">
      <c r="B110" s="39"/>
    </row>
    <row r="111" spans="2:2" s="30" customFormat="1">
      <c r="B111" s="39"/>
    </row>
    <row r="112" spans="2:2" s="30" customFormat="1">
      <c r="B112" s="39"/>
    </row>
    <row r="113" spans="2:2" s="30" customFormat="1">
      <c r="B113" s="39"/>
    </row>
    <row r="114" spans="2:2" s="30" customFormat="1">
      <c r="B114" s="39"/>
    </row>
    <row r="115" spans="2:2" s="30" customFormat="1">
      <c r="B115" s="39"/>
    </row>
    <row r="116" spans="2:2" s="30" customFormat="1">
      <c r="B116" s="39"/>
    </row>
    <row r="117" spans="2:2" s="30" customFormat="1">
      <c r="B117" s="39"/>
    </row>
    <row r="118" spans="2:2" s="30" customFormat="1">
      <c r="B118" s="39"/>
    </row>
    <row r="119" spans="2:2" s="30" customFormat="1">
      <c r="B119" s="39"/>
    </row>
    <row r="120" spans="2:2" s="30" customFormat="1">
      <c r="B120" s="39"/>
    </row>
    <row r="121" spans="2:2" s="30" customFormat="1">
      <c r="B121" s="39"/>
    </row>
    <row r="122" spans="2:2" s="30" customFormat="1">
      <c r="B122" s="39"/>
    </row>
    <row r="123" spans="2:2" s="30" customFormat="1">
      <c r="B123" s="39"/>
    </row>
    <row r="124" spans="2:2" s="30" customFormat="1">
      <c r="B124" s="39"/>
    </row>
    <row r="125" spans="2:2" s="30" customFormat="1">
      <c r="B125" s="39"/>
    </row>
    <row r="126" spans="2:2" s="30" customFormat="1">
      <c r="B126" s="39"/>
    </row>
    <row r="127" spans="2:2" s="30" customFormat="1">
      <c r="B127" s="39"/>
    </row>
    <row r="128" spans="2:2" s="30" customFormat="1">
      <c r="B128" s="39"/>
    </row>
    <row r="129" spans="2:2" s="30" customFormat="1">
      <c r="B129" s="39"/>
    </row>
    <row r="130" spans="2:2" s="30" customFormat="1">
      <c r="B130" s="39"/>
    </row>
    <row r="131" spans="2:2" s="30" customFormat="1">
      <c r="B131" s="39"/>
    </row>
    <row r="132" spans="2:2" s="30" customFormat="1">
      <c r="B132" s="39"/>
    </row>
    <row r="133" spans="2:2" s="30" customFormat="1">
      <c r="B133" s="39"/>
    </row>
    <row r="134" spans="2:2" s="30" customFormat="1">
      <c r="B134" s="39"/>
    </row>
    <row r="135" spans="2:2" s="30" customFormat="1">
      <c r="B135" s="39"/>
    </row>
    <row r="136" spans="2:2" s="30" customFormat="1">
      <c r="B136" s="39"/>
    </row>
    <row r="137" spans="2:2" s="30" customFormat="1">
      <c r="B137" s="39"/>
    </row>
    <row r="138" spans="2:2" s="30" customFormat="1">
      <c r="B138" s="39"/>
    </row>
    <row r="139" spans="2:2" s="30" customFormat="1">
      <c r="B139" s="39"/>
    </row>
    <row r="140" spans="2:2" s="30" customFormat="1">
      <c r="B140" s="39"/>
    </row>
    <row r="141" spans="2:2" s="30" customFormat="1">
      <c r="B141" s="39"/>
    </row>
    <row r="142" spans="2:2" s="30" customFormat="1">
      <c r="B142" s="39"/>
    </row>
    <row r="143" spans="2:2" s="30" customFormat="1">
      <c r="B143" s="39"/>
    </row>
    <row r="144" spans="2:2" s="30" customFormat="1">
      <c r="B144" s="39"/>
    </row>
    <row r="145" spans="2:2" s="30" customFormat="1">
      <c r="B145" s="39"/>
    </row>
    <row r="146" spans="2:2" s="30" customFormat="1">
      <c r="B146" s="39"/>
    </row>
    <row r="147" spans="2:2" s="30" customFormat="1">
      <c r="B147" s="39"/>
    </row>
    <row r="148" spans="2:2" s="30" customFormat="1">
      <c r="B148" s="39"/>
    </row>
    <row r="149" spans="2:2" s="30" customFormat="1">
      <c r="B149" s="39"/>
    </row>
    <row r="150" spans="2:2" s="30" customFormat="1">
      <c r="B150" s="39"/>
    </row>
    <row r="151" spans="2:2" s="30" customFormat="1">
      <c r="B151" s="39"/>
    </row>
    <row r="152" spans="2:2" s="30" customFormat="1">
      <c r="B152" s="39"/>
    </row>
    <row r="153" spans="2:2" s="30" customFormat="1">
      <c r="B153" s="39"/>
    </row>
    <row r="154" spans="2:2" s="30" customFormat="1">
      <c r="B154" s="39"/>
    </row>
    <row r="155" spans="2:2" s="30" customFormat="1">
      <c r="B155" s="39"/>
    </row>
    <row r="156" spans="2:2" s="30" customFormat="1">
      <c r="B156" s="39"/>
    </row>
    <row r="157" spans="2:2" s="30" customFormat="1">
      <c r="B157" s="39"/>
    </row>
    <row r="158" spans="2:2" s="30" customFormat="1">
      <c r="B158" s="39"/>
    </row>
    <row r="159" spans="2:2" s="30" customFormat="1">
      <c r="B159" s="39"/>
    </row>
    <row r="160" spans="2:2" s="30" customFormat="1">
      <c r="B160" s="39"/>
    </row>
    <row r="161" spans="2:2" s="30" customFormat="1">
      <c r="B161" s="39"/>
    </row>
    <row r="162" spans="2:2" s="30" customFormat="1">
      <c r="B162" s="39"/>
    </row>
    <row r="163" spans="2:2" s="30" customFormat="1">
      <c r="B163" s="39"/>
    </row>
    <row r="164" spans="2:2" s="30" customFormat="1">
      <c r="B164" s="39"/>
    </row>
    <row r="165" spans="2:2" s="30" customFormat="1">
      <c r="B165" s="39"/>
    </row>
    <row r="166" spans="2:2" s="30" customFormat="1">
      <c r="B166" s="39"/>
    </row>
    <row r="167" spans="2:2" s="30" customFormat="1">
      <c r="B167" s="39"/>
    </row>
    <row r="168" spans="2:2" s="30" customFormat="1">
      <c r="B168" s="39"/>
    </row>
    <row r="169" spans="2:2" s="30" customFormat="1">
      <c r="B169" s="39"/>
    </row>
    <row r="170" spans="2:2" s="30" customFormat="1">
      <c r="B170" s="39"/>
    </row>
    <row r="171" spans="2:2" s="30" customFormat="1">
      <c r="B171" s="39"/>
    </row>
    <row r="172" spans="2:2" s="30" customFormat="1">
      <c r="B172" s="39"/>
    </row>
    <row r="173" spans="2:2" s="30" customFormat="1">
      <c r="B173" s="39"/>
    </row>
    <row r="174" spans="2:2" s="30" customFormat="1">
      <c r="B174" s="39"/>
    </row>
    <row r="175" spans="2:2" s="30" customFormat="1">
      <c r="B175" s="39"/>
    </row>
    <row r="176" spans="2:2" s="30" customFormat="1">
      <c r="B176" s="39"/>
    </row>
    <row r="177" spans="2:5" s="30" customFormat="1">
      <c r="B177" s="39"/>
    </row>
    <row r="178" spans="2:5" s="30" customFormat="1">
      <c r="B178" s="39"/>
    </row>
    <row r="179" spans="2:5" s="30" customFormat="1">
      <c r="B179" s="39"/>
    </row>
    <row r="180" spans="2:5" s="30" customFormat="1">
      <c r="B180" s="39"/>
    </row>
    <row r="181" spans="2:5" s="30" customFormat="1">
      <c r="B181" s="39"/>
    </row>
    <row r="182" spans="2:5" s="30" customFormat="1">
      <c r="B182" s="39"/>
    </row>
    <row r="183" spans="2:5" s="30" customFormat="1">
      <c r="B183" s="39"/>
    </row>
    <row r="184" spans="2:5" s="30" customFormat="1">
      <c r="B184" s="39"/>
    </row>
    <row r="185" spans="2:5" s="30" customFormat="1">
      <c r="B185" s="39"/>
      <c r="E185"/>
    </row>
    <row r="186" spans="2:5" s="30" customFormat="1">
      <c r="B186" s="39"/>
      <c r="E186"/>
    </row>
    <row r="187" spans="2:5" s="30" customFormat="1">
      <c r="B187" s="39"/>
      <c r="E187"/>
    </row>
    <row r="188" spans="2:5" s="30" customFormat="1">
      <c r="B188" s="39"/>
      <c r="E188"/>
    </row>
    <row r="189" spans="2:5" s="30" customFormat="1">
      <c r="B189" s="39"/>
      <c r="E189"/>
    </row>
    <row r="190" spans="2:5" s="30" customFormat="1">
      <c r="B190" s="39"/>
      <c r="E190"/>
    </row>
  </sheetData>
  <sheetProtection formatCells="0" formatColumns="0" formatRows="0" insertColumns="0" insertRows="0" insertHyperlinks="0" deleteColumns="0" deleteRows="0"/>
  <customSheetViews>
    <customSheetView guid="{65BD891A-528A-4995-A919-37178D6D02B3}">
      <pageMargins left="0.7" right="0.7" top="0.75" bottom="0.75" header="0.3" footer="0.3"/>
      <pageSetup paperSize="9" orientation="portrait" r:id="rId1"/>
    </customSheetView>
    <customSheetView guid="{9B440751-B4FF-4EE1-A0DA-CB8EB4A26F70}">
      <pageMargins left="0.7" right="0.7" top="0.75" bottom="0.75" header="0.3" footer="0.3"/>
      <pageSetup paperSize="9" orientation="portrait" r:id="rId2"/>
    </customSheetView>
    <customSheetView guid="{6FBC0F11-A326-4FC8-AA96-CA6BF44E0174}">
      <selection activeCell="C29" sqref="C29"/>
      <pageMargins left="0.7" right="0.7" top="0.75" bottom="0.75" header="0.3" footer="0.3"/>
      <pageSetup paperSize="9" orientation="portrait" r:id="rId3"/>
    </customSheetView>
    <customSheetView guid="{608F1F58-0C70-4BD6-A398-FFB57FE9431A}">
      <pageMargins left="0.7" right="0.7" top="0.75" bottom="0.75" header="0.3" footer="0.3"/>
      <pageSetup paperSize="9" orientation="portrait" r:id="rId4"/>
    </customSheetView>
  </customSheetViews>
  <mergeCells count="10">
    <mergeCell ref="B15:B16"/>
    <mergeCell ref="C15:D15"/>
    <mergeCell ref="E15:F15"/>
    <mergeCell ref="Q15:Q16"/>
    <mergeCell ref="K15:M15"/>
    <mergeCell ref="G15:H15"/>
    <mergeCell ref="I15:J15"/>
    <mergeCell ref="N15:N16"/>
    <mergeCell ref="O15:O16"/>
    <mergeCell ref="P15:P16"/>
  </mergeCell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T99"/>
  <sheetViews>
    <sheetView zoomScale="96" zoomScaleNormal="96" workbookViewId="0"/>
  </sheetViews>
  <sheetFormatPr baseColWidth="10" defaultRowHeight="15"/>
  <cols>
    <col min="1" max="1" width="11.42578125" style="30"/>
    <col min="2" max="2" width="33" style="30" customWidth="1"/>
    <col min="3" max="3" width="34.5703125" customWidth="1"/>
    <col min="4" max="4" width="32.85546875" customWidth="1"/>
    <col min="5" max="5" width="12.140625" bestFit="1" customWidth="1"/>
    <col min="6" max="6" width="15.85546875" bestFit="1" customWidth="1"/>
    <col min="7" max="8" width="15.85546875" style="30" bestFit="1" customWidth="1"/>
    <col min="9" max="9" width="12.140625" style="30" customWidth="1"/>
    <col min="10" max="10" width="15.85546875" style="30" bestFit="1" customWidth="1"/>
    <col min="11" max="11" width="12.140625" style="30" bestFit="1" customWidth="1"/>
    <col min="12" max="12" width="11.42578125" style="30"/>
    <col min="13" max="15" width="12.140625" style="30" bestFit="1" customWidth="1"/>
    <col min="16" max="46" width="11.42578125" style="30"/>
  </cols>
  <sheetData>
    <row r="1" spans="1:15" s="30" customFormat="1">
      <c r="A1" s="30" t="s">
        <v>540</v>
      </c>
    </row>
    <row r="2" spans="1:15" s="30" customFormat="1"/>
    <row r="3" spans="1:15" s="30" customFormat="1"/>
    <row r="4" spans="1:15" s="30" customFormat="1"/>
    <row r="5" spans="1:15" s="30" customFormat="1"/>
    <row r="6" spans="1:15" s="30" customFormat="1"/>
    <row r="7" spans="1:15" s="30" customFormat="1"/>
    <row r="8" spans="1:15" s="30" customFormat="1"/>
    <row r="9" spans="1:15" s="30" customFormat="1"/>
    <row r="10" spans="1:15" s="30" customFormat="1">
      <c r="G10" s="41"/>
    </row>
    <row r="11" spans="1:15" s="30" customFormat="1"/>
    <row r="12" spans="1:15" s="30" customFormat="1"/>
    <row r="13" spans="1:15" s="30" customFormat="1"/>
    <row r="14" spans="1:15" s="30" customFormat="1" ht="15.75" thickBot="1"/>
    <row r="15" spans="1:15">
      <c r="C15" s="62" t="s">
        <v>14</v>
      </c>
      <c r="D15" s="63" t="s">
        <v>15</v>
      </c>
      <c r="E15" s="64">
        <v>43830</v>
      </c>
      <c r="F15" s="64">
        <v>44196</v>
      </c>
      <c r="G15" s="64">
        <v>44561</v>
      </c>
      <c r="H15" s="253">
        <v>44896</v>
      </c>
      <c r="I15" s="253">
        <v>45078</v>
      </c>
      <c r="J15" s="274">
        <v>45261</v>
      </c>
      <c r="O15" s="213"/>
    </row>
    <row r="16" spans="1:15">
      <c r="C16" s="454" t="s">
        <v>26</v>
      </c>
      <c r="D16" s="18" t="s">
        <v>20</v>
      </c>
      <c r="E16" s="332">
        <v>600123</v>
      </c>
      <c r="F16" s="332">
        <v>438675</v>
      </c>
      <c r="G16" s="332">
        <v>337776</v>
      </c>
      <c r="H16" s="333">
        <v>260725</v>
      </c>
      <c r="I16" s="333">
        <v>230461</v>
      </c>
      <c r="J16" s="292">
        <v>195627</v>
      </c>
      <c r="K16" s="41"/>
      <c r="M16" s="54"/>
      <c r="N16" s="54"/>
      <c r="O16" s="54"/>
    </row>
    <row r="17" spans="1:46">
      <c r="C17" s="455"/>
      <c r="D17" s="22" t="s">
        <v>125</v>
      </c>
      <c r="E17" s="332">
        <v>73744</v>
      </c>
      <c r="F17" s="332">
        <v>25653</v>
      </c>
      <c r="G17" s="332">
        <v>26599</v>
      </c>
      <c r="H17" s="333">
        <v>18887</v>
      </c>
      <c r="I17" s="334"/>
      <c r="J17" s="335"/>
    </row>
    <row r="18" spans="1:46">
      <c r="C18" s="455"/>
      <c r="D18" s="18" t="s">
        <v>21</v>
      </c>
      <c r="E18" s="332">
        <v>14195</v>
      </c>
      <c r="F18" s="332">
        <v>2199</v>
      </c>
      <c r="G18" s="332">
        <v>1437</v>
      </c>
      <c r="H18" s="333">
        <v>828</v>
      </c>
      <c r="I18" s="334"/>
      <c r="J18" s="335"/>
      <c r="M18" s="54"/>
      <c r="N18" s="54"/>
      <c r="O18" s="54"/>
    </row>
    <row r="19" spans="1:46">
      <c r="C19" s="455"/>
      <c r="D19" s="18" t="s">
        <v>22</v>
      </c>
      <c r="E19" s="332">
        <v>2962</v>
      </c>
      <c r="F19" s="332">
        <v>2054</v>
      </c>
      <c r="G19" s="332">
        <v>1118</v>
      </c>
      <c r="H19" s="333">
        <v>764</v>
      </c>
      <c r="I19" s="333">
        <v>930</v>
      </c>
      <c r="J19" s="292">
        <v>785</v>
      </c>
    </row>
    <row r="20" spans="1:46">
      <c r="C20" s="455"/>
      <c r="D20" s="4" t="s">
        <v>23</v>
      </c>
      <c r="E20" s="332">
        <v>1405764</v>
      </c>
      <c r="F20" s="332">
        <v>1826795</v>
      </c>
      <c r="G20" s="332">
        <v>2141687</v>
      </c>
      <c r="H20" s="333">
        <v>2354176</v>
      </c>
      <c r="I20" s="333">
        <v>2311423</v>
      </c>
      <c r="J20" s="292">
        <v>2471414</v>
      </c>
      <c r="K20" s="41"/>
    </row>
    <row r="21" spans="1:46">
      <c r="C21" s="455"/>
      <c r="D21" s="22" t="s">
        <v>126</v>
      </c>
      <c r="E21" s="332">
        <v>57355</v>
      </c>
      <c r="F21" s="332">
        <v>33</v>
      </c>
      <c r="G21" s="332">
        <v>26</v>
      </c>
      <c r="H21" s="333">
        <v>24</v>
      </c>
      <c r="I21" s="334"/>
      <c r="J21" s="335"/>
    </row>
    <row r="22" spans="1:46">
      <c r="C22" s="455"/>
      <c r="D22" s="4" t="s">
        <v>24</v>
      </c>
      <c r="E22" s="332">
        <v>4211</v>
      </c>
      <c r="F22" s="332">
        <v>4922</v>
      </c>
      <c r="G22" s="332">
        <v>4533</v>
      </c>
      <c r="H22" s="333">
        <v>5199</v>
      </c>
      <c r="I22" s="334"/>
      <c r="J22" s="335"/>
    </row>
    <row r="23" spans="1:46">
      <c r="C23" s="455"/>
      <c r="D23" s="4" t="s">
        <v>25</v>
      </c>
      <c r="E23" s="332">
        <v>1268</v>
      </c>
      <c r="F23" s="332">
        <v>2656</v>
      </c>
      <c r="G23" s="332">
        <v>3635</v>
      </c>
      <c r="H23" s="333">
        <v>3871</v>
      </c>
      <c r="I23" s="333">
        <v>4676</v>
      </c>
      <c r="J23" s="292">
        <v>4922</v>
      </c>
    </row>
    <row r="24" spans="1:46" s="10" customFormat="1">
      <c r="A24" s="30"/>
      <c r="B24" s="30"/>
      <c r="C24" s="455"/>
      <c r="D24" s="4" t="s">
        <v>536</v>
      </c>
      <c r="E24" s="336"/>
      <c r="F24" s="336"/>
      <c r="G24" s="336"/>
      <c r="H24" s="334"/>
      <c r="I24" s="333">
        <v>111463</v>
      </c>
      <c r="J24" s="292">
        <v>108029</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s="10" customFormat="1">
      <c r="A25" s="30"/>
      <c r="B25" s="30"/>
      <c r="C25" s="455"/>
      <c r="D25" s="18" t="s">
        <v>535</v>
      </c>
      <c r="E25" s="336"/>
      <c r="F25" s="336"/>
      <c r="G25" s="336"/>
      <c r="H25" s="334"/>
      <c r="I25" s="333">
        <v>387</v>
      </c>
      <c r="J25" s="337">
        <v>413</v>
      </c>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s="10" customFormat="1">
      <c r="A26" s="30"/>
      <c r="B26" s="30"/>
      <c r="C26" s="455"/>
      <c r="D26" s="18" t="s">
        <v>537</v>
      </c>
      <c r="E26" s="338"/>
      <c r="F26" s="338"/>
      <c r="G26" s="338"/>
      <c r="H26" s="339"/>
      <c r="I26" s="340">
        <v>7251</v>
      </c>
      <c r="J26" s="337">
        <v>10571</v>
      </c>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s="10" customFormat="1">
      <c r="A27" s="30"/>
      <c r="B27" s="30"/>
      <c r="C27" s="455"/>
      <c r="D27" s="331" t="s">
        <v>527</v>
      </c>
      <c r="E27" s="338"/>
      <c r="F27" s="338"/>
      <c r="G27" s="338"/>
      <c r="H27" s="339"/>
      <c r="I27" s="340">
        <v>81915</v>
      </c>
      <c r="J27" s="337">
        <v>85489</v>
      </c>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s="30" customFormat="1" ht="15.75" thickBot="1">
      <c r="C28" s="456"/>
      <c r="D28" s="60" t="s">
        <v>29</v>
      </c>
      <c r="E28" s="341">
        <v>2159622</v>
      </c>
      <c r="F28" s="341">
        <v>2302987</v>
      </c>
      <c r="G28" s="341">
        <v>2516811</v>
      </c>
      <c r="H28" s="342">
        <v>2644474</v>
      </c>
      <c r="I28" s="342">
        <f>SUM(I16:I27)</f>
        <v>2748506</v>
      </c>
      <c r="J28" s="343">
        <f>SUM(J16:J27)</f>
        <v>2877250</v>
      </c>
      <c r="M28" s="41"/>
      <c r="N28" s="41"/>
      <c r="O28" s="41"/>
    </row>
    <row r="29" spans="1:46">
      <c r="C29" s="451" t="s">
        <v>16</v>
      </c>
      <c r="D29" s="3" t="s">
        <v>362</v>
      </c>
      <c r="E29" s="344">
        <v>1091384</v>
      </c>
      <c r="F29" s="344">
        <v>1163490</v>
      </c>
      <c r="G29" s="344">
        <v>1263514</v>
      </c>
      <c r="H29" s="345">
        <v>1272778</v>
      </c>
      <c r="I29" s="345">
        <v>1289574</v>
      </c>
      <c r="J29" s="346">
        <v>1323861</v>
      </c>
      <c r="M29" s="37"/>
      <c r="N29" s="37"/>
      <c r="O29" s="37"/>
    </row>
    <row r="30" spans="1:46" s="30" customFormat="1">
      <c r="C30" s="452"/>
      <c r="D30" s="4" t="s">
        <v>363</v>
      </c>
      <c r="E30" s="332">
        <v>157471</v>
      </c>
      <c r="F30" s="332">
        <v>89052</v>
      </c>
      <c r="G30" s="332">
        <v>51014</v>
      </c>
      <c r="H30" s="333">
        <v>32496</v>
      </c>
      <c r="I30" s="333">
        <v>25622</v>
      </c>
      <c r="J30" s="347">
        <v>20910</v>
      </c>
    </row>
    <row r="31" spans="1:46">
      <c r="C31" s="452"/>
      <c r="D31" s="4" t="s">
        <v>364</v>
      </c>
      <c r="E31" s="332">
        <v>1338</v>
      </c>
      <c r="F31" s="332">
        <v>1851</v>
      </c>
      <c r="G31" s="332">
        <v>3007</v>
      </c>
      <c r="H31" s="333">
        <v>3235</v>
      </c>
      <c r="I31" s="333">
        <v>3476</v>
      </c>
      <c r="J31" s="347">
        <v>3273</v>
      </c>
      <c r="M31" s="41"/>
      <c r="N31" s="41"/>
      <c r="O31" s="41"/>
    </row>
    <row r="32" spans="1:46" s="30" customFormat="1">
      <c r="C32" s="452"/>
      <c r="D32" s="4" t="s">
        <v>365</v>
      </c>
      <c r="E32" s="332">
        <v>2262</v>
      </c>
      <c r="F32" s="332">
        <v>1468</v>
      </c>
      <c r="G32" s="332">
        <v>835</v>
      </c>
      <c r="H32" s="333">
        <v>535</v>
      </c>
      <c r="I32" s="333">
        <v>450</v>
      </c>
      <c r="J32" s="347">
        <v>362</v>
      </c>
    </row>
    <row r="33" spans="3:10" s="30" customFormat="1">
      <c r="C33" s="454"/>
      <c r="D33" s="264" t="s">
        <v>526</v>
      </c>
      <c r="E33" s="348"/>
      <c r="F33" s="348"/>
      <c r="G33" s="348"/>
      <c r="H33" s="340"/>
      <c r="I33" s="340"/>
      <c r="J33" s="347">
        <v>23039</v>
      </c>
    </row>
    <row r="34" spans="3:10" s="30" customFormat="1">
      <c r="C34" s="454"/>
      <c r="D34" s="264" t="s">
        <v>527</v>
      </c>
      <c r="E34" s="348"/>
      <c r="F34" s="348"/>
      <c r="G34" s="348"/>
      <c r="H34" s="340"/>
      <c r="I34" s="340"/>
      <c r="J34" s="347">
        <v>113552</v>
      </c>
    </row>
    <row r="35" spans="3:10" s="30" customFormat="1" ht="15.75" thickBot="1">
      <c r="C35" s="453"/>
      <c r="D35" s="60" t="s">
        <v>28</v>
      </c>
      <c r="E35" s="349">
        <v>1252455</v>
      </c>
      <c r="F35" s="349">
        <v>1255861</v>
      </c>
      <c r="G35" s="349">
        <v>1318370</v>
      </c>
      <c r="H35" s="350">
        <v>1309044</v>
      </c>
      <c r="I35" s="350">
        <f>SUM(I29:I32)</f>
        <v>1319122</v>
      </c>
      <c r="J35" s="351">
        <f>SUM(J29:J33)</f>
        <v>1371445</v>
      </c>
    </row>
    <row r="36" spans="3:10" s="30" customFormat="1">
      <c r="C36" s="451" t="s">
        <v>17</v>
      </c>
      <c r="D36" s="5" t="s">
        <v>362</v>
      </c>
      <c r="E36" s="344">
        <v>765988</v>
      </c>
      <c r="F36" s="352">
        <v>828217</v>
      </c>
      <c r="G36" s="344">
        <v>811335</v>
      </c>
      <c r="H36" s="345">
        <v>842469</v>
      </c>
      <c r="I36" s="345">
        <v>9612</v>
      </c>
      <c r="J36" s="353">
        <v>882987</v>
      </c>
    </row>
    <row r="37" spans="3:10" s="30" customFormat="1">
      <c r="C37" s="452"/>
      <c r="D37" s="6" t="s">
        <v>366</v>
      </c>
      <c r="E37" s="332">
        <v>75128</v>
      </c>
      <c r="F37" s="354">
        <v>45026</v>
      </c>
      <c r="G37" s="332">
        <v>22412</v>
      </c>
      <c r="H37" s="333">
        <v>11784</v>
      </c>
      <c r="I37" s="333">
        <v>839153</v>
      </c>
      <c r="J37" s="292">
        <v>6856</v>
      </c>
    </row>
    <row r="38" spans="3:10" s="30" customFormat="1">
      <c r="C38" s="452"/>
      <c r="D38" s="6" t="s">
        <v>364</v>
      </c>
      <c r="E38" s="332">
        <v>505</v>
      </c>
      <c r="F38" s="354">
        <v>2178</v>
      </c>
      <c r="G38" s="332">
        <v>2809</v>
      </c>
      <c r="H38" s="333">
        <v>2798</v>
      </c>
      <c r="I38" s="333">
        <v>243</v>
      </c>
      <c r="J38" s="292">
        <v>2910</v>
      </c>
    </row>
    <row r="39" spans="3:10" s="30" customFormat="1">
      <c r="C39" s="452"/>
      <c r="D39" s="6" t="s">
        <v>365</v>
      </c>
      <c r="E39" s="332">
        <v>13</v>
      </c>
      <c r="F39" s="354">
        <v>2121</v>
      </c>
      <c r="G39" s="332">
        <v>301</v>
      </c>
      <c r="H39" s="333">
        <v>191</v>
      </c>
      <c r="I39" s="333">
        <v>2723</v>
      </c>
      <c r="J39" s="292">
        <v>136</v>
      </c>
    </row>
    <row r="40" spans="3:10" s="30" customFormat="1" ht="15.75" thickBot="1">
      <c r="C40" s="453"/>
      <c r="D40" s="60" t="s">
        <v>27</v>
      </c>
      <c r="E40" s="349">
        <v>841634</v>
      </c>
      <c r="F40" s="349">
        <v>877542</v>
      </c>
      <c r="G40" s="341">
        <v>836857</v>
      </c>
      <c r="H40" s="355">
        <v>857242</v>
      </c>
      <c r="I40" s="355">
        <f>SUM(I36:I39)</f>
        <v>851731</v>
      </c>
      <c r="J40" s="356">
        <f>SUM(J36:J39)</f>
        <v>892889</v>
      </c>
    </row>
    <row r="41" spans="3:10" s="30" customFormat="1">
      <c r="C41" s="451" t="s">
        <v>37</v>
      </c>
      <c r="D41" s="61" t="s">
        <v>19</v>
      </c>
      <c r="E41" s="357">
        <v>42994</v>
      </c>
      <c r="F41" s="279">
        <v>0</v>
      </c>
      <c r="G41" s="279">
        <v>0</v>
      </c>
      <c r="H41" s="276">
        <v>0</v>
      </c>
      <c r="I41" s="276">
        <v>16580</v>
      </c>
      <c r="J41" s="353">
        <v>16524</v>
      </c>
    </row>
    <row r="42" spans="3:10" s="30" customFormat="1">
      <c r="C42" s="452"/>
      <c r="D42" s="4" t="s">
        <v>18</v>
      </c>
      <c r="E42" s="358">
        <v>17029</v>
      </c>
      <c r="F42" s="286">
        <v>0</v>
      </c>
      <c r="G42" s="286">
        <v>0</v>
      </c>
      <c r="H42" s="283">
        <v>0</v>
      </c>
      <c r="I42" s="283">
        <v>570</v>
      </c>
      <c r="J42" s="292">
        <v>564</v>
      </c>
    </row>
    <row r="43" spans="3:10" s="30" customFormat="1" ht="15.75" thickBot="1">
      <c r="C43" s="453"/>
      <c r="D43" s="60" t="s">
        <v>344</v>
      </c>
      <c r="E43" s="359">
        <v>60023</v>
      </c>
      <c r="F43" s="360">
        <v>0</v>
      </c>
      <c r="G43" s="360">
        <v>0</v>
      </c>
      <c r="H43" s="361">
        <v>0</v>
      </c>
      <c r="I43" s="361">
        <f>SUM(I41:I42)</f>
        <v>17150</v>
      </c>
      <c r="J43" s="362">
        <f>SUM(J41:J42)</f>
        <v>17088</v>
      </c>
    </row>
    <row r="44" spans="3:10" s="30" customFormat="1">
      <c r="C44" s="254"/>
      <c r="D44" s="255"/>
      <c r="E44" s="7"/>
      <c r="F44" s="7"/>
      <c r="G44" s="7"/>
      <c r="H44" s="7"/>
      <c r="I44" s="7"/>
    </row>
    <row r="45" spans="3:10" s="30" customFormat="1" ht="15.75" thickBot="1">
      <c r="C45" s="65" t="s">
        <v>367</v>
      </c>
      <c r="D45" s="65"/>
      <c r="E45" s="66">
        <f t="shared" ref="E45:I45" si="0">E43+E40+E35+E28</f>
        <v>4313734</v>
      </c>
      <c r="F45" s="66">
        <f t="shared" si="0"/>
        <v>4436390</v>
      </c>
      <c r="G45" s="66">
        <f t="shared" si="0"/>
        <v>4672038</v>
      </c>
      <c r="H45" s="66">
        <f t="shared" si="0"/>
        <v>4810760</v>
      </c>
      <c r="I45" s="66">
        <f t="shared" si="0"/>
        <v>4936509</v>
      </c>
      <c r="J45" s="66">
        <f>J43+J40+J35+J28</f>
        <v>5158672</v>
      </c>
    </row>
    <row r="46" spans="3:10" s="30" customFormat="1" ht="15.75" thickTop="1">
      <c r="G46" s="40"/>
    </row>
    <row r="47" spans="3:10" s="30" customFormat="1">
      <c r="C47" s="58" t="s">
        <v>345</v>
      </c>
      <c r="D47" s="58"/>
      <c r="E47" s="58"/>
      <c r="G47" s="34"/>
    </row>
    <row r="48" spans="3:10"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sheetData>
  <sheetProtection formatCells="0" formatColumns="0" formatRows="0" insertColumns="0" insertRows="0" insertHyperlinks="0" deleteColumns="0" deleteRows="0"/>
  <customSheetViews>
    <customSheetView guid="{65BD891A-528A-4995-A919-37178D6D02B3}" scale="96">
      <pageMargins left="0.7" right="0.7" top="0.75" bottom="0.75" header="0.3" footer="0.3"/>
      <pageSetup paperSize="9" orientation="portrait" r:id="rId1"/>
    </customSheetView>
    <customSheetView guid="{9B440751-B4FF-4EE1-A0DA-CB8EB4A26F70}" scale="96" topLeftCell="A7">
      <selection activeCell="E35" sqref="E35"/>
      <pageMargins left="0.7" right="0.7" top="0.75" bottom="0.75" header="0.3" footer="0.3"/>
      <pageSetup paperSize="9" orientation="portrait" r:id="rId2"/>
    </customSheetView>
    <customSheetView guid="{6FBC0F11-A326-4FC8-AA96-CA6BF44E0174}" scale="96" topLeftCell="C7">
      <selection activeCell="I18" sqref="I18"/>
      <pageMargins left="0.7" right="0.7" top="0.75" bottom="0.75" header="0.3" footer="0.3"/>
      <pageSetup paperSize="9" orientation="portrait" r:id="rId3"/>
    </customSheetView>
    <customSheetView guid="{608F1F58-0C70-4BD6-A398-FFB57FE9431A}" scale="96">
      <pageMargins left="0.7" right="0.7" top="0.75" bottom="0.75" header="0.3" footer="0.3"/>
      <pageSetup paperSize="9" orientation="portrait" r:id="rId4"/>
    </customSheetView>
  </customSheetViews>
  <mergeCells count="4">
    <mergeCell ref="C36:C40"/>
    <mergeCell ref="C41:C43"/>
    <mergeCell ref="C16:C28"/>
    <mergeCell ref="C29:C35"/>
  </mergeCells>
  <pageMargins left="0.7" right="0.7" top="0.75" bottom="0.75" header="0.3" footer="0.3"/>
  <pageSetup paperSize="9" orientation="portrait" r:id="rId5"/>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U898"/>
  <sheetViews>
    <sheetView tabSelected="1" topLeftCell="K27" zoomScaleNormal="100" workbookViewId="0">
      <selection activeCell="V33" sqref="V27:W33"/>
    </sheetView>
  </sheetViews>
  <sheetFormatPr baseColWidth="10" defaultColWidth="11.42578125" defaultRowHeight="15"/>
  <cols>
    <col min="1" max="1" width="11.42578125" style="30" customWidth="1"/>
    <col min="2" max="2" width="5" style="10" customWidth="1"/>
    <col min="3" max="3" width="37.42578125" style="10" customWidth="1"/>
    <col min="4" max="4" width="23.42578125" style="10" customWidth="1"/>
    <col min="5" max="6" width="25.7109375" style="10" customWidth="1"/>
    <col min="7" max="8" width="12.7109375" style="10" customWidth="1"/>
    <col min="9" max="10" width="12.7109375" style="2" customWidth="1"/>
    <col min="11" max="14" width="14.85546875" style="30" customWidth="1"/>
    <col min="15" max="18" width="12.7109375" style="10" customWidth="1"/>
    <col min="19" max="22" width="11.42578125" style="30"/>
    <col min="23" max="23" width="12" style="30" bestFit="1" customWidth="1"/>
    <col min="24" max="47" width="11.42578125" style="30"/>
    <col min="48" max="16384" width="11.42578125" style="10"/>
  </cols>
  <sheetData>
    <row r="1" spans="1:46" s="30" customFormat="1">
      <c r="A1" s="30" t="s">
        <v>540</v>
      </c>
    </row>
    <row r="2" spans="1:46" s="30" customFormat="1"/>
    <row r="3" spans="1:46" s="30" customFormat="1"/>
    <row r="4" spans="1:46" s="30" customFormat="1"/>
    <row r="5" spans="1:46" s="30" customFormat="1"/>
    <row r="6" spans="1:46" s="30" customFormat="1"/>
    <row r="7" spans="1:46" s="30" customFormat="1"/>
    <row r="8" spans="1:46" s="30" customFormat="1"/>
    <row r="9" spans="1:46" s="30" customFormat="1"/>
    <row r="10" spans="1:46" s="30" customFormat="1"/>
    <row r="11" spans="1:46" s="30" customFormat="1"/>
    <row r="12" spans="1:46" s="30" customFormat="1">
      <c r="S12" s="37"/>
    </row>
    <row r="13" spans="1:46" s="30" customFormat="1">
      <c r="S13" s="37"/>
    </row>
    <row r="14" spans="1:46" s="30" customFormat="1" ht="15.75" thickBot="1"/>
    <row r="15" spans="1:46" s="2" customFormat="1" ht="15.75" thickBot="1">
      <c r="A15" s="30"/>
      <c r="B15" s="436" t="s">
        <v>38</v>
      </c>
      <c r="C15" s="135" t="s">
        <v>39</v>
      </c>
      <c r="D15" s="135" t="s">
        <v>368</v>
      </c>
      <c r="E15" s="135" t="s">
        <v>40</v>
      </c>
      <c r="F15" s="437" t="s">
        <v>41</v>
      </c>
      <c r="G15" s="99">
        <v>43435</v>
      </c>
      <c r="H15" s="98">
        <v>43800</v>
      </c>
      <c r="I15" s="98">
        <v>44166</v>
      </c>
      <c r="J15" s="98">
        <v>44531</v>
      </c>
      <c r="K15" s="98">
        <v>44896</v>
      </c>
      <c r="L15" s="98">
        <v>45261</v>
      </c>
      <c r="M15" s="42"/>
      <c r="N15" s="42"/>
      <c r="O15" s="97" t="s">
        <v>370</v>
      </c>
      <c r="P15" s="98">
        <v>43800</v>
      </c>
      <c r="Q15" s="98">
        <v>44166</v>
      </c>
      <c r="R15" s="107">
        <v>44531</v>
      </c>
      <c r="S15" s="98">
        <v>44896</v>
      </c>
      <c r="T15" s="98">
        <v>45261</v>
      </c>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s="2" customFormat="1" ht="105">
      <c r="A16" s="30"/>
      <c r="B16" s="257">
        <v>1</v>
      </c>
      <c r="C16" s="8" t="s">
        <v>42</v>
      </c>
      <c r="D16" s="71" t="s">
        <v>311</v>
      </c>
      <c r="E16" s="234" t="s">
        <v>43</v>
      </c>
      <c r="F16" s="431" t="s">
        <v>44</v>
      </c>
      <c r="G16" s="422">
        <v>171443</v>
      </c>
      <c r="H16" s="382">
        <v>205150</v>
      </c>
      <c r="I16" s="376">
        <v>297662</v>
      </c>
      <c r="J16" s="376">
        <v>342349</v>
      </c>
      <c r="K16" s="387">
        <v>343518</v>
      </c>
      <c r="L16" s="388">
        <v>348349</v>
      </c>
      <c r="M16" s="43"/>
      <c r="N16" s="43"/>
      <c r="O16" s="94" t="s">
        <v>369</v>
      </c>
      <c r="P16" s="95">
        <v>47632</v>
      </c>
      <c r="Q16" s="96">
        <f>I18</f>
        <v>42171</v>
      </c>
      <c r="R16" s="186">
        <f>J18+J90</f>
        <v>28613</v>
      </c>
      <c r="S16" s="209">
        <f>K18+K90</f>
        <v>17300</v>
      </c>
      <c r="T16" s="209">
        <f>L18+L90</f>
        <v>12601</v>
      </c>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7" s="2" customFormat="1">
      <c r="A17" s="30"/>
      <c r="B17" s="470">
        <v>2</v>
      </c>
      <c r="C17" s="8" t="s">
        <v>45</v>
      </c>
      <c r="D17" s="71" t="s">
        <v>352</v>
      </c>
      <c r="E17" s="463" t="s">
        <v>121</v>
      </c>
      <c r="F17" s="464" t="s">
        <v>46</v>
      </c>
      <c r="G17" s="423">
        <v>1606</v>
      </c>
      <c r="H17" s="108">
        <v>2605</v>
      </c>
      <c r="I17" s="108">
        <v>1197</v>
      </c>
      <c r="J17" s="115">
        <v>1042</v>
      </c>
      <c r="K17" s="110"/>
      <c r="L17" s="393">
        <v>1853</v>
      </c>
      <c r="M17" s="43"/>
      <c r="N17" s="43"/>
      <c r="O17" s="86" t="s">
        <v>311</v>
      </c>
      <c r="P17" s="87">
        <v>278476</v>
      </c>
      <c r="Q17" s="88">
        <f>I16+I31+I37+I50+I57+I70+I72+I22+I25</f>
        <v>302991</v>
      </c>
      <c r="R17" s="187">
        <f>J16+J31+J37+J50+J70+J72+J22+J25</f>
        <v>347119</v>
      </c>
      <c r="S17" s="210">
        <f>K16+K31+K37+K50+K70+K72+K22+K25</f>
        <v>347095</v>
      </c>
      <c r="T17" s="210">
        <f>L16+L31+L37+L50+L70+L72+L22+L25</f>
        <v>354595</v>
      </c>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7" s="2" customFormat="1">
      <c r="A18" s="30"/>
      <c r="B18" s="470"/>
      <c r="C18" s="8" t="s">
        <v>47</v>
      </c>
      <c r="D18" s="71" t="s">
        <v>310</v>
      </c>
      <c r="E18" s="463"/>
      <c r="F18" s="464"/>
      <c r="G18" s="424">
        <v>62978</v>
      </c>
      <c r="H18" s="108">
        <v>47632</v>
      </c>
      <c r="I18" s="108">
        <v>42171</v>
      </c>
      <c r="J18" s="108">
        <v>28580</v>
      </c>
      <c r="K18" s="108">
        <v>17277</v>
      </c>
      <c r="L18" s="393">
        <v>12578</v>
      </c>
      <c r="M18" s="43"/>
      <c r="N18" s="43"/>
      <c r="O18" s="86" t="s">
        <v>312</v>
      </c>
      <c r="P18" s="87">
        <v>74879</v>
      </c>
      <c r="Q18" s="88">
        <f>I17+I19+I21+I23+I26+I27+I29+I36+I40+I42+I44+I45+I47+I53+I60+I65+I67+I68+I69+I73+I74+I75+I76+I77</f>
        <v>207383</v>
      </c>
      <c r="R18" s="187">
        <f>J17+J19+J21+J23+J26+J27+J29+J36+J40+J42+J44+J45+J47+J53+J60+J65+J67+J68+J69+J73+J74+J75+J76+J77+J83+J84+J85+J86+J87+J89+J92+J38+J93+J57</f>
        <v>330862</v>
      </c>
      <c r="S18" s="210">
        <f>K17+K19+K21+K23+K26+K27+K29+K36+K40+K42+K44+K45+K47+K53+K60+K65+K67+K68+K69+K73+K74+K75+K76+K77+K83+K84+K85+K86+K87+K89+K92+K38+K93+K57+K33+K71+K94+K95+K96+K98+K100+K102+K106+K107+K108</f>
        <v>376966</v>
      </c>
      <c r="T18" s="210">
        <f>L17+L19+L21+L23+L26+L27+L29+L36+L40+L42+L44+L45+L47+L53+L60+L65+L67+L68+L69+L73+L74+L75+L76+L77+L83+L84+L85+L86+L87+L89+L92+L38+L93+L57+L33+L71+L94+L95+L96+L98+L100+L102+L106+L107+L108+L109+L112+L113</f>
        <v>483111</v>
      </c>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7" s="2" customFormat="1">
      <c r="A19" s="30"/>
      <c r="B19" s="470"/>
      <c r="C19" s="69" t="s">
        <v>48</v>
      </c>
      <c r="D19" s="72" t="s">
        <v>352</v>
      </c>
      <c r="E19" s="463"/>
      <c r="F19" s="464"/>
      <c r="G19" s="424">
        <v>626</v>
      </c>
      <c r="H19" s="108">
        <v>1289</v>
      </c>
      <c r="I19" s="108">
        <v>2474</v>
      </c>
      <c r="J19" s="115">
        <v>5306</v>
      </c>
      <c r="K19" s="108">
        <v>4785</v>
      </c>
      <c r="L19" s="393">
        <v>10725</v>
      </c>
      <c r="M19" s="43"/>
      <c r="N19" s="43"/>
      <c r="O19" s="86" t="s">
        <v>313</v>
      </c>
      <c r="P19" s="87">
        <v>6111</v>
      </c>
      <c r="Q19" s="88">
        <f>I20+I24+I28+I30+I52</f>
        <v>4425</v>
      </c>
      <c r="R19" s="187">
        <f>J20+J24+J28+J30+J52</f>
        <v>3089</v>
      </c>
      <c r="S19" s="210">
        <f>K20+K24+K28+K30+K52+K99+K103</f>
        <v>2988</v>
      </c>
      <c r="T19" s="210">
        <f>L20+L24+L28+L30+L52+L99+L103</f>
        <v>2942</v>
      </c>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row>
    <row r="20" spans="1:47" s="2" customFormat="1">
      <c r="A20" s="30"/>
      <c r="B20" s="461">
        <v>3</v>
      </c>
      <c r="C20" s="9" t="s">
        <v>49</v>
      </c>
      <c r="D20" s="59" t="s">
        <v>313</v>
      </c>
      <c r="E20" s="471" t="s">
        <v>122</v>
      </c>
      <c r="F20" s="458" t="s">
        <v>123</v>
      </c>
      <c r="G20" s="423">
        <v>5865</v>
      </c>
      <c r="H20" s="108">
        <v>2521</v>
      </c>
      <c r="I20" s="108">
        <v>985</v>
      </c>
      <c r="J20" s="108">
        <v>454</v>
      </c>
      <c r="K20" s="368">
        <v>82</v>
      </c>
      <c r="L20" s="389">
        <v>82</v>
      </c>
      <c r="M20" s="44"/>
      <c r="N20" s="44"/>
      <c r="O20" s="86" t="s">
        <v>314</v>
      </c>
      <c r="P20" s="87">
        <v>5080</v>
      </c>
      <c r="Q20" s="88">
        <f>I32+I34+I35+I39+I41+I43+I46+I48+I49+I51+I54+I55+I56+I59+I61+I62+I63+I64+I78+I79</f>
        <v>5391</v>
      </c>
      <c r="R20" s="187">
        <f>J32+J34+J35+J39+J41+J43+J46+J48+J49+J51+J54+J55+J56+J59+J61+J62+J63+J64+J78+J79+J80+J58+J81+J82+J88</f>
        <v>15533</v>
      </c>
      <c r="S20" s="210">
        <f>K32+K34+K35+K39+K41+K43+K46+K48+K49+K51+K54+K55+K56+K59+K61+K62+K63+K64+K78+K79+K80+K58+K81+K82+K88+K91+K97+K101+K105+K112+K110</f>
        <v>9601</v>
      </c>
      <c r="T20" s="210">
        <f>L32+L34+L35+L39+L41+L43+L46+L48+L49+L51+L54+L55+L56+L59+L61+L62+L63+L64+L78+L79+L80+L58+L81+L82+L88+L91+L97+L101+L105+L111+L110</f>
        <v>26220</v>
      </c>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row>
    <row r="21" spans="1:47" s="2" customFormat="1" ht="15.75" thickBot="1">
      <c r="A21" s="30"/>
      <c r="B21" s="461"/>
      <c r="C21" s="9" t="s">
        <v>50</v>
      </c>
      <c r="D21" s="59" t="s">
        <v>352</v>
      </c>
      <c r="E21" s="471"/>
      <c r="F21" s="458"/>
      <c r="G21" s="423">
        <v>7291</v>
      </c>
      <c r="H21" s="108">
        <v>7390</v>
      </c>
      <c r="I21" s="108">
        <v>14739</v>
      </c>
      <c r="J21" s="115">
        <v>15987</v>
      </c>
      <c r="K21" s="371">
        <v>15045</v>
      </c>
      <c r="L21" s="368">
        <v>18106</v>
      </c>
      <c r="M21" s="44"/>
      <c r="N21" s="44"/>
      <c r="O21" s="89" t="s">
        <v>315</v>
      </c>
      <c r="P21" s="90">
        <v>8</v>
      </c>
      <c r="Q21" s="91">
        <f>I66</f>
        <v>8</v>
      </c>
      <c r="R21" s="188">
        <f>J66</f>
        <v>8</v>
      </c>
      <c r="S21" s="211">
        <f>K66+K104</f>
        <v>31</v>
      </c>
      <c r="T21" s="211">
        <f>L66+L104</f>
        <v>51</v>
      </c>
      <c r="U21" s="30"/>
      <c r="V21" s="37"/>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row>
    <row r="22" spans="1:47" s="2" customFormat="1" ht="15.75" thickBot="1">
      <c r="A22" s="30"/>
      <c r="B22" s="461"/>
      <c r="C22" s="8" t="s">
        <v>342</v>
      </c>
      <c r="D22" s="71" t="s">
        <v>311</v>
      </c>
      <c r="E22" s="471"/>
      <c r="F22" s="458"/>
      <c r="G22" s="423">
        <v>57138</v>
      </c>
      <c r="H22" s="108">
        <v>72245</v>
      </c>
      <c r="I22" s="110"/>
      <c r="J22" s="110"/>
      <c r="K22" s="372"/>
      <c r="L22" s="392"/>
      <c r="M22" s="24"/>
      <c r="N22" s="24"/>
      <c r="O22" s="92" t="s">
        <v>374</v>
      </c>
      <c r="P22" s="93">
        <f t="shared" ref="P22:T22" si="0">SUM(P16:P21)</f>
        <v>412186</v>
      </c>
      <c r="Q22" s="93">
        <f t="shared" si="0"/>
        <v>562369</v>
      </c>
      <c r="R22" s="93">
        <f t="shared" si="0"/>
        <v>725224</v>
      </c>
      <c r="S22" s="93">
        <f t="shared" si="0"/>
        <v>753981</v>
      </c>
      <c r="T22" s="93">
        <f t="shared" si="0"/>
        <v>879520</v>
      </c>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7" s="2" customFormat="1">
      <c r="A23" s="30"/>
      <c r="B23" s="461">
        <v>4</v>
      </c>
      <c r="C23" s="8" t="s">
        <v>51</v>
      </c>
      <c r="D23" s="71" t="s">
        <v>352</v>
      </c>
      <c r="E23" s="465" t="s">
        <v>30</v>
      </c>
      <c r="F23" s="464" t="s">
        <v>30</v>
      </c>
      <c r="G23" s="423">
        <v>9619</v>
      </c>
      <c r="H23" s="108">
        <v>48274</v>
      </c>
      <c r="I23" s="108">
        <v>135481</v>
      </c>
      <c r="J23" s="115">
        <v>196110</v>
      </c>
      <c r="K23" s="368">
        <v>236004</v>
      </c>
      <c r="L23" s="369">
        <v>273693</v>
      </c>
      <c r="M23" s="44"/>
      <c r="N23" s="44"/>
      <c r="O23" s="41"/>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7" s="2" customFormat="1" ht="15.75" thickBot="1">
      <c r="A24" s="30"/>
      <c r="B24" s="461"/>
      <c r="C24" s="8" t="s">
        <v>52</v>
      </c>
      <c r="D24" s="71" t="s">
        <v>313</v>
      </c>
      <c r="E24" s="465"/>
      <c r="F24" s="464"/>
      <c r="G24" s="423">
        <v>4129</v>
      </c>
      <c r="H24" s="108">
        <v>2714</v>
      </c>
      <c r="I24" s="108">
        <v>3440</v>
      </c>
      <c r="J24" s="108">
        <v>2635</v>
      </c>
      <c r="K24" s="368">
        <v>2616</v>
      </c>
      <c r="L24" s="369">
        <v>2597</v>
      </c>
      <c r="M24" s="44"/>
      <c r="N24" s="44"/>
      <c r="O24" s="41"/>
      <c r="P24" s="4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7" s="2" customFormat="1" ht="15" customHeight="1" thickBot="1">
      <c r="A25" s="30"/>
      <c r="B25" s="461"/>
      <c r="C25" s="8" t="s">
        <v>393</v>
      </c>
      <c r="D25" s="71" t="s">
        <v>394</v>
      </c>
      <c r="E25" s="465"/>
      <c r="F25" s="464"/>
      <c r="G25" s="425"/>
      <c r="H25" s="110"/>
      <c r="I25" s="115">
        <v>2317</v>
      </c>
      <c r="J25" s="115">
        <v>3305</v>
      </c>
      <c r="K25" s="368">
        <v>1874</v>
      </c>
      <c r="L25" s="394">
        <v>1874</v>
      </c>
      <c r="M25" s="44"/>
      <c r="N25" s="44"/>
      <c r="O25" s="102" t="s">
        <v>418</v>
      </c>
      <c r="P25" s="103">
        <v>43800</v>
      </c>
      <c r="Q25" s="98">
        <v>44166</v>
      </c>
      <c r="R25" s="99">
        <v>44531</v>
      </c>
      <c r="S25" s="98">
        <v>44896</v>
      </c>
      <c r="T25" s="98">
        <v>45261</v>
      </c>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7" s="2" customFormat="1" ht="165" customHeight="1">
      <c r="A26" s="30"/>
      <c r="B26" s="257">
        <v>5</v>
      </c>
      <c r="C26" s="421" t="s">
        <v>53</v>
      </c>
      <c r="D26" s="71" t="s">
        <v>352</v>
      </c>
      <c r="E26" s="234" t="s">
        <v>479</v>
      </c>
      <c r="F26" s="431" t="s">
        <v>54</v>
      </c>
      <c r="G26" s="423">
        <v>5661</v>
      </c>
      <c r="H26" s="108">
        <v>6340</v>
      </c>
      <c r="I26" s="109"/>
      <c r="J26" s="377">
        <v>5915</v>
      </c>
      <c r="K26" s="108">
        <v>6466</v>
      </c>
      <c r="L26" s="370">
        <v>6466</v>
      </c>
      <c r="M26" s="44"/>
      <c r="N26" s="44"/>
      <c r="O26" s="101" t="s">
        <v>398</v>
      </c>
      <c r="P26" s="310">
        <v>1730</v>
      </c>
      <c r="Q26" s="311">
        <v>1065</v>
      </c>
      <c r="R26" s="312">
        <v>16</v>
      </c>
      <c r="S26" s="313">
        <v>1030</v>
      </c>
      <c r="T26" s="306">
        <v>0</v>
      </c>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7" s="2" customFormat="1">
      <c r="A27" s="30"/>
      <c r="B27" s="461">
        <v>6</v>
      </c>
      <c r="C27" s="8" t="s">
        <v>55</v>
      </c>
      <c r="D27" s="71" t="s">
        <v>352</v>
      </c>
      <c r="E27" s="457" t="s">
        <v>56</v>
      </c>
      <c r="F27" s="466" t="s">
        <v>57</v>
      </c>
      <c r="G27" s="423">
        <v>4400</v>
      </c>
      <c r="H27" s="108">
        <v>4928</v>
      </c>
      <c r="I27" s="109"/>
      <c r="J27" s="109"/>
      <c r="K27" s="368">
        <v>5551</v>
      </c>
      <c r="L27" s="371">
        <v>5551</v>
      </c>
      <c r="M27" s="44"/>
      <c r="N27" s="44"/>
      <c r="O27" s="100" t="s">
        <v>399</v>
      </c>
      <c r="P27" s="314">
        <v>7178</v>
      </c>
      <c r="Q27" s="315">
        <v>5543</v>
      </c>
      <c r="R27" s="316">
        <v>3088</v>
      </c>
      <c r="S27" s="317">
        <v>3032</v>
      </c>
      <c r="T27" s="307">
        <v>79</v>
      </c>
      <c r="U27" s="30"/>
      <c r="V27" s="30"/>
      <c r="W27" s="38"/>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row>
    <row r="28" spans="1:47" ht="30" customHeight="1">
      <c r="B28" s="461"/>
      <c r="C28" s="8" t="s">
        <v>58</v>
      </c>
      <c r="D28" s="71" t="s">
        <v>313</v>
      </c>
      <c r="E28" s="457"/>
      <c r="F28" s="466"/>
      <c r="G28" s="423">
        <v>180</v>
      </c>
      <c r="H28" s="108">
        <v>201</v>
      </c>
      <c r="I28" s="109"/>
      <c r="J28" s="109"/>
      <c r="K28" s="372"/>
      <c r="L28" s="372"/>
      <c r="M28" s="44"/>
      <c r="N28" s="44"/>
      <c r="O28" s="100" t="s">
        <v>400</v>
      </c>
      <c r="P28" s="314">
        <v>49281</v>
      </c>
      <c r="Q28" s="315">
        <v>39243</v>
      </c>
      <c r="R28" s="316">
        <v>28540</v>
      </c>
      <c r="S28" s="317">
        <v>15261</v>
      </c>
      <c r="T28" s="307">
        <v>14225</v>
      </c>
      <c r="W28" s="38"/>
      <c r="AU28" s="10"/>
    </row>
    <row r="29" spans="1:47">
      <c r="B29" s="461">
        <v>7</v>
      </c>
      <c r="C29" s="8" t="s">
        <v>59</v>
      </c>
      <c r="D29" s="71" t="s">
        <v>352</v>
      </c>
      <c r="E29" s="457" t="s">
        <v>481</v>
      </c>
      <c r="F29" s="460" t="s">
        <v>480</v>
      </c>
      <c r="G29" s="423">
        <v>1304</v>
      </c>
      <c r="H29" s="383">
        <v>1460</v>
      </c>
      <c r="I29" s="109"/>
      <c r="J29" s="109"/>
      <c r="K29" s="371">
        <v>533</v>
      </c>
      <c r="L29" s="390">
        <v>1215</v>
      </c>
      <c r="M29" s="44"/>
      <c r="N29" s="44"/>
      <c r="O29" s="100" t="s">
        <v>401</v>
      </c>
      <c r="P29" s="314">
        <v>10977</v>
      </c>
      <c r="Q29" s="315">
        <v>15505</v>
      </c>
      <c r="R29" s="316">
        <v>17310</v>
      </c>
      <c r="S29" s="317">
        <v>8580</v>
      </c>
      <c r="T29" s="307">
        <v>2163</v>
      </c>
      <c r="W29" s="38"/>
      <c r="AU29" s="10"/>
    </row>
    <row r="30" spans="1:47">
      <c r="B30" s="461"/>
      <c r="C30" s="8" t="s">
        <v>60</v>
      </c>
      <c r="D30" s="71" t="s">
        <v>313</v>
      </c>
      <c r="E30" s="457"/>
      <c r="F30" s="460"/>
      <c r="G30" s="423">
        <v>534</v>
      </c>
      <c r="H30" s="383">
        <v>598</v>
      </c>
      <c r="I30" s="109"/>
      <c r="J30" s="109"/>
      <c r="K30" s="371">
        <v>91</v>
      </c>
      <c r="L30" s="371">
        <v>64</v>
      </c>
      <c r="M30" s="44"/>
      <c r="N30" s="44"/>
      <c r="O30" s="100" t="s">
        <v>402</v>
      </c>
      <c r="P30" s="314">
        <v>4487</v>
      </c>
      <c r="Q30" s="315">
        <v>6323</v>
      </c>
      <c r="R30" s="316">
        <v>2905</v>
      </c>
      <c r="S30" s="317">
        <v>1554</v>
      </c>
      <c r="T30" s="307">
        <v>465</v>
      </c>
    </row>
    <row r="31" spans="1:47" ht="30">
      <c r="B31" s="257">
        <v>8</v>
      </c>
      <c r="C31" s="421" t="s">
        <v>396</v>
      </c>
      <c r="D31" s="71" t="s">
        <v>311</v>
      </c>
      <c r="E31" s="234" t="s">
        <v>61</v>
      </c>
      <c r="F31" s="432" t="s">
        <v>62</v>
      </c>
      <c r="G31" s="423">
        <v>849</v>
      </c>
      <c r="H31" s="110"/>
      <c r="I31" s="109"/>
      <c r="J31" s="109"/>
      <c r="K31" s="372"/>
      <c r="L31" s="394">
        <v>2669</v>
      </c>
      <c r="M31" s="44"/>
      <c r="N31" s="44"/>
      <c r="O31" s="100" t="s">
        <v>403</v>
      </c>
      <c r="P31" s="314">
        <v>1343</v>
      </c>
      <c r="Q31" s="315">
        <v>860</v>
      </c>
      <c r="R31" s="316">
        <v>1161</v>
      </c>
      <c r="S31" s="317">
        <v>1403</v>
      </c>
      <c r="T31" s="307">
        <v>828</v>
      </c>
    </row>
    <row r="32" spans="1:47" ht="30" customHeight="1">
      <c r="B32" s="461">
        <v>9</v>
      </c>
      <c r="C32" s="462" t="s">
        <v>63</v>
      </c>
      <c r="D32" s="71" t="s">
        <v>314</v>
      </c>
      <c r="E32" s="457" t="s">
        <v>482</v>
      </c>
      <c r="F32" s="458" t="s">
        <v>64</v>
      </c>
      <c r="G32" s="423">
        <v>757</v>
      </c>
      <c r="H32" s="383">
        <v>847</v>
      </c>
      <c r="I32" s="109"/>
      <c r="J32" s="109"/>
      <c r="K32" s="371">
        <v>641</v>
      </c>
      <c r="L32" s="390">
        <v>641</v>
      </c>
      <c r="M32" s="44"/>
      <c r="N32" s="44"/>
      <c r="O32" s="100" t="s">
        <v>404</v>
      </c>
      <c r="P32" s="314">
        <v>50733</v>
      </c>
      <c r="Q32" s="315">
        <v>8336</v>
      </c>
      <c r="R32" s="316">
        <v>11634</v>
      </c>
      <c r="S32" s="317">
        <v>5434</v>
      </c>
      <c r="T32" s="307">
        <v>39996</v>
      </c>
      <c r="AU32" s="10"/>
    </row>
    <row r="33" spans="1:47">
      <c r="B33" s="461"/>
      <c r="C33" s="462"/>
      <c r="D33" s="71" t="s">
        <v>355</v>
      </c>
      <c r="E33" s="457"/>
      <c r="F33" s="458"/>
      <c r="G33" s="423"/>
      <c r="H33" s="383"/>
      <c r="I33" s="109"/>
      <c r="J33" s="109"/>
      <c r="K33" s="371">
        <v>1819</v>
      </c>
      <c r="L33" s="390">
        <v>1819</v>
      </c>
      <c r="M33" s="44"/>
      <c r="N33" s="44"/>
      <c r="O33" s="100" t="s">
        <v>405</v>
      </c>
      <c r="P33" s="314">
        <v>326</v>
      </c>
      <c r="Q33" s="315">
        <v>511</v>
      </c>
      <c r="R33" s="316">
        <v>20475</v>
      </c>
      <c r="S33" s="317">
        <v>2372</v>
      </c>
      <c r="T33" s="307">
        <v>78</v>
      </c>
    </row>
    <row r="34" spans="1:47" ht="90">
      <c r="B34" s="257">
        <v>11</v>
      </c>
      <c r="C34" s="8" t="s">
        <v>65</v>
      </c>
      <c r="D34" s="71" t="s">
        <v>314</v>
      </c>
      <c r="E34" s="235" t="s">
        <v>483</v>
      </c>
      <c r="F34" s="433" t="s">
        <v>32</v>
      </c>
      <c r="G34" s="423">
        <v>721</v>
      </c>
      <c r="H34" s="383">
        <v>807</v>
      </c>
      <c r="I34" s="109"/>
      <c r="J34" s="109"/>
      <c r="K34" s="371">
        <v>3346</v>
      </c>
      <c r="L34" s="390">
        <v>3346</v>
      </c>
      <c r="M34" s="44"/>
      <c r="N34" s="44"/>
      <c r="O34" s="100" t="s">
        <v>406</v>
      </c>
      <c r="P34" s="314">
        <v>169798</v>
      </c>
      <c r="Q34" s="315">
        <v>145845</v>
      </c>
      <c r="R34" s="316">
        <v>10599</v>
      </c>
      <c r="S34" s="317">
        <v>12061</v>
      </c>
      <c r="T34" s="307">
        <v>9819</v>
      </c>
    </row>
    <row r="35" spans="1:47" ht="75.75" customHeight="1">
      <c r="B35" s="461">
        <v>12</v>
      </c>
      <c r="C35" s="8" t="s">
        <v>67</v>
      </c>
      <c r="D35" s="71" t="s">
        <v>371</v>
      </c>
      <c r="E35" s="469" t="s">
        <v>504</v>
      </c>
      <c r="F35" s="460" t="s">
        <v>472</v>
      </c>
      <c r="G35" s="423">
        <v>367</v>
      </c>
      <c r="H35" s="383">
        <v>412</v>
      </c>
      <c r="I35" s="108">
        <v>539</v>
      </c>
      <c r="J35" s="108">
        <v>604</v>
      </c>
      <c r="K35" s="368">
        <v>507</v>
      </c>
      <c r="L35" s="390">
        <v>507</v>
      </c>
      <c r="M35" s="44"/>
      <c r="N35" s="44"/>
      <c r="O35" s="100" t="s">
        <v>407</v>
      </c>
      <c r="P35" s="314">
        <v>193</v>
      </c>
      <c r="Q35" s="315">
        <v>272</v>
      </c>
      <c r="R35" s="316">
        <v>5273</v>
      </c>
      <c r="S35" s="317">
        <v>145</v>
      </c>
      <c r="T35" s="307">
        <v>6</v>
      </c>
      <c r="AU35" s="10"/>
    </row>
    <row r="36" spans="1:47" ht="47.25" customHeight="1">
      <c r="B36" s="461"/>
      <c r="C36" s="8" t="s">
        <v>68</v>
      </c>
      <c r="D36" s="71" t="s">
        <v>352</v>
      </c>
      <c r="E36" s="469"/>
      <c r="F36" s="460"/>
      <c r="G36" s="423">
        <v>314</v>
      </c>
      <c r="H36" s="383">
        <v>480</v>
      </c>
      <c r="I36" s="108">
        <v>801</v>
      </c>
      <c r="J36" s="115">
        <v>1033</v>
      </c>
      <c r="K36" s="368">
        <v>1306</v>
      </c>
      <c r="L36" s="390">
        <v>1306</v>
      </c>
      <c r="M36" s="44"/>
      <c r="N36" s="44"/>
      <c r="O36" s="100" t="s">
        <v>408</v>
      </c>
      <c r="P36" s="314">
        <v>617</v>
      </c>
      <c r="Q36" s="315">
        <v>1064</v>
      </c>
      <c r="R36" s="316">
        <v>2231</v>
      </c>
      <c r="S36" s="317">
        <v>5411</v>
      </c>
      <c r="T36" s="307">
        <v>11686</v>
      </c>
      <c r="AU36" s="10"/>
    </row>
    <row r="37" spans="1:47">
      <c r="B37" s="461">
        <v>13</v>
      </c>
      <c r="C37" s="462" t="s">
        <v>69</v>
      </c>
      <c r="D37" s="71" t="s">
        <v>311</v>
      </c>
      <c r="E37" s="457" t="s">
        <v>70</v>
      </c>
      <c r="F37" s="458" t="s">
        <v>71</v>
      </c>
      <c r="G37" s="423">
        <v>664</v>
      </c>
      <c r="H37" s="383">
        <v>618</v>
      </c>
      <c r="I37" s="115">
        <v>502</v>
      </c>
      <c r="J37" s="115">
        <v>241</v>
      </c>
      <c r="K37" s="368">
        <v>121</v>
      </c>
      <c r="L37" s="390">
        <v>121</v>
      </c>
      <c r="M37" s="44"/>
      <c r="N37" s="44"/>
      <c r="O37" s="100" t="s">
        <v>409</v>
      </c>
      <c r="P37" s="314">
        <v>5</v>
      </c>
      <c r="Q37" s="315">
        <v>29</v>
      </c>
      <c r="R37" s="316">
        <v>17</v>
      </c>
      <c r="S37" s="317">
        <v>47</v>
      </c>
      <c r="T37" s="307">
        <v>0</v>
      </c>
      <c r="AU37" s="10"/>
    </row>
    <row r="38" spans="1:47" s="2" customFormat="1">
      <c r="A38" s="30"/>
      <c r="B38" s="461"/>
      <c r="C38" s="462"/>
      <c r="D38" s="71" t="s">
        <v>352</v>
      </c>
      <c r="E38" s="457"/>
      <c r="F38" s="458"/>
      <c r="G38" s="425"/>
      <c r="H38" s="110"/>
      <c r="I38" s="110"/>
      <c r="J38" s="115">
        <v>222</v>
      </c>
      <c r="K38" s="368">
        <v>268</v>
      </c>
      <c r="L38" s="390">
        <v>268</v>
      </c>
      <c r="M38" s="44"/>
      <c r="N38" s="44"/>
      <c r="O38" s="100" t="s">
        <v>410</v>
      </c>
      <c r="P38" s="314">
        <v>29213</v>
      </c>
      <c r="Q38" s="315">
        <v>8969</v>
      </c>
      <c r="R38" s="316">
        <v>1844</v>
      </c>
      <c r="S38" s="317">
        <v>2333</v>
      </c>
      <c r="T38" s="307">
        <v>3</v>
      </c>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7" s="2" customFormat="1" ht="30">
      <c r="A39" s="30"/>
      <c r="B39" s="461">
        <v>14</v>
      </c>
      <c r="C39" s="9" t="s">
        <v>72</v>
      </c>
      <c r="D39" s="59" t="s">
        <v>314</v>
      </c>
      <c r="E39" s="463" t="s">
        <v>73</v>
      </c>
      <c r="F39" s="464" t="s">
        <v>74</v>
      </c>
      <c r="G39" s="423">
        <v>606</v>
      </c>
      <c r="H39" s="383">
        <v>678</v>
      </c>
      <c r="I39" s="109"/>
      <c r="J39" s="109"/>
      <c r="K39" s="372"/>
      <c r="L39" s="372"/>
      <c r="M39" s="44"/>
      <c r="N39" s="44"/>
      <c r="O39" s="100" t="s">
        <v>411</v>
      </c>
      <c r="P39" s="314">
        <v>1120</v>
      </c>
      <c r="Q39" s="315">
        <v>0</v>
      </c>
      <c r="R39" s="316">
        <v>6</v>
      </c>
      <c r="S39" s="317">
        <v>5</v>
      </c>
      <c r="T39" s="307">
        <v>0</v>
      </c>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7" ht="30">
      <c r="B40" s="461"/>
      <c r="C40" s="9" t="s">
        <v>75</v>
      </c>
      <c r="D40" s="59" t="s">
        <v>352</v>
      </c>
      <c r="E40" s="463"/>
      <c r="F40" s="464"/>
      <c r="G40" s="423">
        <v>2</v>
      </c>
      <c r="H40" s="383">
        <v>2</v>
      </c>
      <c r="I40" s="109"/>
      <c r="J40" s="109"/>
      <c r="K40" s="372"/>
      <c r="L40" s="372"/>
      <c r="M40" s="44"/>
      <c r="N40" s="44"/>
      <c r="O40" s="100" t="s">
        <v>412</v>
      </c>
      <c r="P40" s="314">
        <v>1358</v>
      </c>
      <c r="Q40" s="315">
        <v>22972</v>
      </c>
      <c r="R40" s="316">
        <v>8896</v>
      </c>
      <c r="S40" s="317">
        <v>29902</v>
      </c>
      <c r="T40" s="307">
        <v>72251</v>
      </c>
      <c r="AU40" s="10"/>
    </row>
    <row r="41" spans="1:47" ht="30">
      <c r="B41" s="461">
        <v>15</v>
      </c>
      <c r="C41" s="421" t="s">
        <v>76</v>
      </c>
      <c r="D41" s="71" t="s">
        <v>314</v>
      </c>
      <c r="E41" s="457" t="s">
        <v>77</v>
      </c>
      <c r="F41" s="458" t="s">
        <v>66</v>
      </c>
      <c r="G41" s="423">
        <v>389</v>
      </c>
      <c r="H41" s="383">
        <v>435</v>
      </c>
      <c r="I41" s="109"/>
      <c r="J41" s="111">
        <v>2</v>
      </c>
      <c r="K41" s="372"/>
      <c r="L41" s="372"/>
      <c r="M41" s="44"/>
      <c r="N41" s="44"/>
      <c r="O41" s="100" t="s">
        <v>413</v>
      </c>
      <c r="P41" s="314">
        <v>45197</v>
      </c>
      <c r="Q41" s="315">
        <v>60783</v>
      </c>
      <c r="R41" s="316">
        <v>171043</v>
      </c>
      <c r="S41" s="317">
        <v>62922</v>
      </c>
      <c r="T41" s="307">
        <v>9861</v>
      </c>
      <c r="AU41" s="10"/>
    </row>
    <row r="42" spans="1:47" ht="30">
      <c r="B42" s="461"/>
      <c r="C42" s="421" t="s">
        <v>78</v>
      </c>
      <c r="D42" s="71" t="s">
        <v>352</v>
      </c>
      <c r="E42" s="457"/>
      <c r="F42" s="458"/>
      <c r="G42" s="423">
        <v>127</v>
      </c>
      <c r="H42" s="383">
        <v>142</v>
      </c>
      <c r="I42" s="108">
        <v>10250</v>
      </c>
      <c r="J42" s="115">
        <v>26580</v>
      </c>
      <c r="K42" s="372"/>
      <c r="L42" s="369">
        <v>1699</v>
      </c>
      <c r="M42" s="44"/>
      <c r="N42" s="44"/>
      <c r="O42" s="100" t="s">
        <v>414</v>
      </c>
      <c r="P42" s="314">
        <v>2</v>
      </c>
      <c r="Q42" s="315">
        <v>1</v>
      </c>
      <c r="R42" s="316">
        <v>1231</v>
      </c>
      <c r="S42" s="317">
        <v>141</v>
      </c>
      <c r="T42" s="307">
        <v>0</v>
      </c>
      <c r="AU42" s="10"/>
    </row>
    <row r="43" spans="1:47">
      <c r="B43" s="459">
        <v>16</v>
      </c>
      <c r="C43" s="8" t="s">
        <v>79</v>
      </c>
      <c r="D43" s="71" t="s">
        <v>314</v>
      </c>
      <c r="E43" s="457" t="s">
        <v>80</v>
      </c>
      <c r="F43" s="458" t="s">
        <v>81</v>
      </c>
      <c r="G43" s="423">
        <v>270</v>
      </c>
      <c r="H43" s="383">
        <v>302</v>
      </c>
      <c r="I43" s="109"/>
      <c r="J43" s="111">
        <v>659</v>
      </c>
      <c r="K43" s="368">
        <v>876</v>
      </c>
      <c r="L43" s="390">
        <v>876</v>
      </c>
      <c r="M43" s="44"/>
      <c r="N43" s="44"/>
      <c r="O43" s="100" t="s">
        <v>415</v>
      </c>
      <c r="P43" s="314">
        <v>26293</v>
      </c>
      <c r="Q43" s="315">
        <v>20026</v>
      </c>
      <c r="R43" s="316">
        <v>18646</v>
      </c>
      <c r="S43" s="317">
        <v>20443</v>
      </c>
      <c r="T43" s="307">
        <v>1786</v>
      </c>
    </row>
    <row r="44" spans="1:47">
      <c r="B44" s="459"/>
      <c r="C44" s="8" t="s">
        <v>82</v>
      </c>
      <c r="D44" s="71" t="s">
        <v>352</v>
      </c>
      <c r="E44" s="457"/>
      <c r="F44" s="458"/>
      <c r="G44" s="423">
        <v>190</v>
      </c>
      <c r="H44" s="383">
        <v>212</v>
      </c>
      <c r="I44" s="109"/>
      <c r="J44" s="111">
        <v>1131</v>
      </c>
      <c r="K44" s="368">
        <v>1389</v>
      </c>
      <c r="L44" s="390">
        <v>1389</v>
      </c>
      <c r="M44" s="44"/>
      <c r="N44" s="44"/>
      <c r="O44" s="100" t="s">
        <v>416</v>
      </c>
      <c r="P44" s="314">
        <v>8703</v>
      </c>
      <c r="Q44" s="315">
        <v>222971</v>
      </c>
      <c r="R44" s="316">
        <v>413128</v>
      </c>
      <c r="S44" s="317">
        <v>575900</v>
      </c>
      <c r="T44" s="307">
        <v>689999</v>
      </c>
    </row>
    <row r="45" spans="1:47">
      <c r="B45" s="420">
        <v>17</v>
      </c>
      <c r="C45" s="8" t="s">
        <v>124</v>
      </c>
      <c r="D45" s="71" t="s">
        <v>352</v>
      </c>
      <c r="E45" s="234" t="s">
        <v>92</v>
      </c>
      <c r="F45" s="432" t="s">
        <v>30</v>
      </c>
      <c r="G45" s="425"/>
      <c r="H45" s="383">
        <v>1310</v>
      </c>
      <c r="I45" s="108">
        <v>40380</v>
      </c>
      <c r="J45" s="108">
        <v>69167</v>
      </c>
      <c r="K45" s="371">
        <v>92905</v>
      </c>
      <c r="L45" s="369">
        <v>129997</v>
      </c>
      <c r="M45" s="44"/>
      <c r="N45" s="44"/>
      <c r="O45" s="104" t="s">
        <v>417</v>
      </c>
      <c r="P45" s="318">
        <v>3632</v>
      </c>
      <c r="Q45" s="319">
        <v>2051</v>
      </c>
      <c r="R45" s="320">
        <v>4642</v>
      </c>
      <c r="S45" s="321">
        <v>6005</v>
      </c>
      <c r="T45" s="309">
        <v>25688</v>
      </c>
      <c r="AU45" s="10"/>
    </row>
    <row r="46" spans="1:47" s="2" customFormat="1" ht="15.75" thickBot="1">
      <c r="A46" s="30"/>
      <c r="B46" s="420">
        <v>18</v>
      </c>
      <c r="C46" s="421" t="s">
        <v>83</v>
      </c>
      <c r="D46" s="71" t="s">
        <v>314</v>
      </c>
      <c r="E46" s="234" t="s">
        <v>84</v>
      </c>
      <c r="F46" s="432" t="s">
        <v>85</v>
      </c>
      <c r="G46" s="424">
        <v>345</v>
      </c>
      <c r="H46" s="383">
        <v>386</v>
      </c>
      <c r="I46" s="108">
        <v>694</v>
      </c>
      <c r="J46" s="108">
        <v>645</v>
      </c>
      <c r="K46" s="368">
        <v>708</v>
      </c>
      <c r="L46" s="371">
        <v>884</v>
      </c>
      <c r="M46" s="44"/>
      <c r="N46" s="44"/>
      <c r="O46" s="308" t="s">
        <v>534</v>
      </c>
      <c r="P46" s="364"/>
      <c r="Q46" s="365"/>
      <c r="R46" s="366"/>
      <c r="S46" s="367"/>
      <c r="T46" s="322">
        <v>587</v>
      </c>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7" ht="15.75" thickBot="1">
      <c r="B47" s="420">
        <v>19</v>
      </c>
      <c r="C47" s="421" t="s">
        <v>86</v>
      </c>
      <c r="D47" s="71" t="s">
        <v>352</v>
      </c>
      <c r="E47" s="234" t="s">
        <v>35</v>
      </c>
      <c r="F47" s="432" t="s">
        <v>66</v>
      </c>
      <c r="G47" s="424">
        <v>270</v>
      </c>
      <c r="H47" s="383">
        <v>302</v>
      </c>
      <c r="I47" s="109"/>
      <c r="J47" s="109"/>
      <c r="K47" s="372"/>
      <c r="L47" s="372"/>
      <c r="M47" s="44"/>
      <c r="N47" s="44"/>
      <c r="O47" s="105" t="s">
        <v>374</v>
      </c>
      <c r="P47" s="92">
        <f>SUM(P26:P45)</f>
        <v>412186</v>
      </c>
      <c r="Q47" s="92">
        <f t="shared" ref="Q47:S47" si="1">SUM(Q26:Q45)</f>
        <v>562369</v>
      </c>
      <c r="R47" s="92">
        <f t="shared" si="1"/>
        <v>722685</v>
      </c>
      <c r="S47" s="92">
        <f t="shared" si="1"/>
        <v>753981</v>
      </c>
      <c r="T47" s="440">
        <f>SUM(T26:T46)</f>
        <v>879520</v>
      </c>
      <c r="AU47" s="10"/>
    </row>
    <row r="48" spans="1:47" ht="30">
      <c r="B48" s="420">
        <v>20</v>
      </c>
      <c r="C48" s="9" t="s">
        <v>87</v>
      </c>
      <c r="D48" s="59" t="s">
        <v>314</v>
      </c>
      <c r="E48" s="235" t="s">
        <v>32</v>
      </c>
      <c r="F48" s="432" t="s">
        <v>32</v>
      </c>
      <c r="G48" s="424">
        <v>248</v>
      </c>
      <c r="H48" s="383">
        <v>268</v>
      </c>
      <c r="I48" s="111">
        <v>272</v>
      </c>
      <c r="J48" s="378">
        <v>272</v>
      </c>
      <c r="K48" s="372"/>
      <c r="L48" s="389">
        <v>750</v>
      </c>
      <c r="M48" s="44"/>
      <c r="N48" s="44"/>
      <c r="O48" s="41"/>
      <c r="P48" s="30"/>
      <c r="Q48" s="30"/>
      <c r="R48" s="30"/>
      <c r="V48" s="441"/>
    </row>
    <row r="49" spans="1:47" ht="30">
      <c r="B49" s="420">
        <v>21</v>
      </c>
      <c r="C49" s="9" t="s">
        <v>331</v>
      </c>
      <c r="D49" s="59" t="s">
        <v>314</v>
      </c>
      <c r="E49" s="235" t="s">
        <v>34</v>
      </c>
      <c r="F49" s="433" t="s">
        <v>66</v>
      </c>
      <c r="G49" s="424">
        <v>200</v>
      </c>
      <c r="H49" s="383">
        <v>224</v>
      </c>
      <c r="I49" s="108">
        <v>3225</v>
      </c>
      <c r="J49" s="379">
        <v>3225</v>
      </c>
      <c r="K49" s="372"/>
      <c r="L49" s="389">
        <v>3977</v>
      </c>
      <c r="M49" s="44"/>
      <c r="N49" s="44"/>
      <c r="O49" s="41"/>
      <c r="P49" s="30"/>
      <c r="Q49" s="30"/>
      <c r="R49" s="30"/>
      <c r="S49" s="41">
        <f>S47-S22</f>
        <v>0</v>
      </c>
      <c r="AU49" s="10"/>
    </row>
    <row r="50" spans="1:47" ht="30">
      <c r="B50" s="420">
        <v>22</v>
      </c>
      <c r="C50" s="8" t="s">
        <v>88</v>
      </c>
      <c r="D50" s="71" t="s">
        <v>311</v>
      </c>
      <c r="E50" s="235" t="s">
        <v>33</v>
      </c>
      <c r="F50" s="433" t="s">
        <v>89</v>
      </c>
      <c r="G50" s="424">
        <v>192</v>
      </c>
      <c r="H50" s="383">
        <v>215</v>
      </c>
      <c r="I50" s="109"/>
      <c r="J50" s="109"/>
      <c r="K50" s="372"/>
      <c r="L50" s="369"/>
      <c r="M50" s="44"/>
      <c r="N50" s="44"/>
      <c r="O50" s="41"/>
      <c r="P50" s="41"/>
      <c r="Q50" s="30"/>
      <c r="R50" s="30"/>
    </row>
    <row r="51" spans="1:47" s="2" customFormat="1">
      <c r="A51" s="30"/>
      <c r="B51" s="257">
        <v>23</v>
      </c>
      <c r="C51" s="8" t="s">
        <v>90</v>
      </c>
      <c r="D51" s="71" t="s">
        <v>520</v>
      </c>
      <c r="E51" s="235" t="s">
        <v>36</v>
      </c>
      <c r="F51" s="433" t="s">
        <v>66</v>
      </c>
      <c r="G51" s="424">
        <v>160</v>
      </c>
      <c r="H51" s="383">
        <v>179</v>
      </c>
      <c r="I51" s="109"/>
      <c r="J51" s="109"/>
      <c r="K51" s="372"/>
      <c r="L51" s="369">
        <v>411</v>
      </c>
      <c r="M51" s="44"/>
      <c r="N51" s="44"/>
      <c r="O51" s="41"/>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row>
    <row r="52" spans="1:47">
      <c r="B52" s="459">
        <v>24</v>
      </c>
      <c r="C52" s="214" t="s">
        <v>91</v>
      </c>
      <c r="D52" s="215" t="s">
        <v>313</v>
      </c>
      <c r="E52" s="467" t="s">
        <v>92</v>
      </c>
      <c r="F52" s="468" t="s">
        <v>71</v>
      </c>
      <c r="G52" s="426">
        <v>69</v>
      </c>
      <c r="H52" s="216">
        <v>77</v>
      </c>
      <c r="I52" s="116"/>
      <c r="J52" s="116"/>
      <c r="K52" s="373"/>
      <c r="L52" s="373"/>
      <c r="M52" s="44"/>
      <c r="N52" s="44"/>
      <c r="O52" s="41"/>
      <c r="P52" s="30"/>
      <c r="Q52" s="30"/>
      <c r="R52" s="30"/>
    </row>
    <row r="53" spans="1:47">
      <c r="B53" s="459"/>
      <c r="C53" s="214" t="s">
        <v>93</v>
      </c>
      <c r="D53" s="215" t="s">
        <v>352</v>
      </c>
      <c r="E53" s="467"/>
      <c r="F53" s="468"/>
      <c r="G53" s="426">
        <v>48</v>
      </c>
      <c r="H53" s="216">
        <v>53</v>
      </c>
      <c r="I53" s="116"/>
      <c r="J53" s="116"/>
      <c r="K53" s="373"/>
      <c r="L53" s="373"/>
      <c r="M53" s="44"/>
      <c r="N53" s="44"/>
      <c r="O53" s="41"/>
      <c r="P53" s="30"/>
      <c r="Q53" s="30"/>
      <c r="R53" s="30"/>
    </row>
    <row r="54" spans="1:47">
      <c r="B54" s="420">
        <v>25</v>
      </c>
      <c r="C54" s="421" t="s">
        <v>94</v>
      </c>
      <c r="D54" s="71" t="s">
        <v>314</v>
      </c>
      <c r="E54" s="234" t="s">
        <v>31</v>
      </c>
      <c r="F54" s="432" t="s">
        <v>95</v>
      </c>
      <c r="G54" s="424">
        <v>104</v>
      </c>
      <c r="H54" s="383">
        <v>116</v>
      </c>
      <c r="I54" s="109"/>
      <c r="J54" s="109"/>
      <c r="K54" s="372"/>
      <c r="L54" s="392"/>
      <c r="M54" s="44"/>
      <c r="N54" s="44"/>
      <c r="O54" s="41"/>
      <c r="P54" s="30"/>
      <c r="Q54" s="30"/>
      <c r="R54" s="30"/>
      <c r="AU54" s="10"/>
    </row>
    <row r="55" spans="1:47" ht="60">
      <c r="B55" s="420">
        <v>26</v>
      </c>
      <c r="C55" s="9" t="s">
        <v>96</v>
      </c>
      <c r="D55" s="59" t="s">
        <v>314</v>
      </c>
      <c r="E55" s="235" t="s">
        <v>97</v>
      </c>
      <c r="F55" s="433" t="s">
        <v>66</v>
      </c>
      <c r="G55" s="424">
        <v>102</v>
      </c>
      <c r="H55" s="383">
        <v>114</v>
      </c>
      <c r="I55" s="109"/>
      <c r="J55" s="109"/>
      <c r="K55" s="372"/>
      <c r="L55" s="392"/>
      <c r="M55" s="44"/>
      <c r="N55" s="44"/>
      <c r="O55" s="41"/>
      <c r="P55" s="30"/>
      <c r="Q55" s="30"/>
      <c r="R55" s="30"/>
    </row>
    <row r="56" spans="1:47">
      <c r="B56" s="420">
        <v>27</v>
      </c>
      <c r="C56" s="421" t="s">
        <v>98</v>
      </c>
      <c r="D56" s="71" t="s">
        <v>520</v>
      </c>
      <c r="E56" s="234" t="s">
        <v>99</v>
      </c>
      <c r="F56" s="432" t="s">
        <v>66</v>
      </c>
      <c r="G56" s="424">
        <v>97</v>
      </c>
      <c r="H56" s="383">
        <v>108</v>
      </c>
      <c r="I56" s="109"/>
      <c r="J56" s="109"/>
      <c r="K56" s="368">
        <v>804</v>
      </c>
      <c r="L56" s="368">
        <v>1163</v>
      </c>
      <c r="M56" s="44"/>
      <c r="N56" s="44"/>
      <c r="O56" s="41"/>
      <c r="P56" s="30"/>
      <c r="Q56" s="30"/>
      <c r="R56" s="30"/>
    </row>
    <row r="57" spans="1:47">
      <c r="B57" s="459">
        <v>28</v>
      </c>
      <c r="C57" s="462" t="s">
        <v>346</v>
      </c>
      <c r="D57" s="71" t="s">
        <v>352</v>
      </c>
      <c r="E57" s="234" t="s">
        <v>100</v>
      </c>
      <c r="F57" s="432" t="s">
        <v>101</v>
      </c>
      <c r="G57" s="424">
        <v>70</v>
      </c>
      <c r="H57" s="383">
        <v>78</v>
      </c>
      <c r="I57" s="108">
        <v>1286</v>
      </c>
      <c r="J57" s="115">
        <v>699</v>
      </c>
      <c r="K57" s="372"/>
      <c r="L57" s="389">
        <v>1896</v>
      </c>
      <c r="M57" s="44"/>
      <c r="N57" s="44"/>
      <c r="O57" s="41"/>
      <c r="P57" s="30"/>
      <c r="Q57" s="30"/>
      <c r="R57" s="30"/>
    </row>
    <row r="58" spans="1:47">
      <c r="B58" s="459"/>
      <c r="C58" s="462"/>
      <c r="D58" s="71" t="s">
        <v>314</v>
      </c>
      <c r="E58" s="234"/>
      <c r="F58" s="432"/>
      <c r="G58" s="425"/>
      <c r="H58" s="110"/>
      <c r="I58" s="110"/>
      <c r="J58" s="108">
        <v>580</v>
      </c>
      <c r="K58" s="372"/>
      <c r="L58" s="389">
        <v>1856</v>
      </c>
      <c r="M58" s="44"/>
      <c r="N58" s="44"/>
      <c r="O58" s="41"/>
      <c r="P58" s="30"/>
      <c r="Q58" s="30"/>
      <c r="R58" s="30"/>
    </row>
    <row r="59" spans="1:47" ht="35.25" customHeight="1">
      <c r="B59" s="257">
        <v>29</v>
      </c>
      <c r="C59" s="8" t="s">
        <v>102</v>
      </c>
      <c r="D59" s="71" t="s">
        <v>314</v>
      </c>
      <c r="E59" s="234" t="s">
        <v>103</v>
      </c>
      <c r="F59" s="432" t="s">
        <v>66</v>
      </c>
      <c r="G59" s="424">
        <v>68</v>
      </c>
      <c r="H59" s="383">
        <v>76</v>
      </c>
      <c r="I59" s="109"/>
      <c r="J59" s="109"/>
      <c r="K59" s="372"/>
      <c r="L59" s="372"/>
      <c r="M59" s="44"/>
      <c r="N59" s="44"/>
      <c r="O59" s="41"/>
      <c r="P59" s="30"/>
      <c r="Q59" s="30"/>
      <c r="R59" s="30"/>
    </row>
    <row r="60" spans="1:47">
      <c r="B60" s="420">
        <v>30</v>
      </c>
      <c r="C60" s="9" t="s">
        <v>104</v>
      </c>
      <c r="D60" s="59" t="s">
        <v>352</v>
      </c>
      <c r="E60" s="256" t="s">
        <v>30</v>
      </c>
      <c r="F60" s="434" t="s">
        <v>30</v>
      </c>
      <c r="G60" s="423">
        <v>62</v>
      </c>
      <c r="H60" s="383">
        <v>69</v>
      </c>
      <c r="I60" s="109"/>
      <c r="J60" s="109"/>
      <c r="K60" s="372"/>
      <c r="L60" s="372"/>
      <c r="M60" s="44"/>
      <c r="N60" s="44"/>
      <c r="O60" s="41"/>
      <c r="P60" s="30"/>
      <c r="Q60" s="30"/>
      <c r="R60" s="30"/>
    </row>
    <row r="61" spans="1:47">
      <c r="B61" s="420">
        <v>31</v>
      </c>
      <c r="C61" s="214" t="s">
        <v>395</v>
      </c>
      <c r="D61" s="215" t="s">
        <v>314</v>
      </c>
      <c r="E61" s="219" t="s">
        <v>105</v>
      </c>
      <c r="F61" s="435" t="s">
        <v>62</v>
      </c>
      <c r="G61" s="426">
        <v>47</v>
      </c>
      <c r="H61" s="216">
        <v>52</v>
      </c>
      <c r="I61" s="216">
        <v>16</v>
      </c>
      <c r="J61" s="216"/>
      <c r="K61" s="373"/>
      <c r="L61" s="373"/>
      <c r="M61" s="44"/>
      <c r="N61" s="44"/>
      <c r="O61" s="41"/>
      <c r="P61" s="30"/>
      <c r="Q61" s="30"/>
      <c r="R61" s="30"/>
    </row>
    <row r="62" spans="1:47">
      <c r="B62" s="420">
        <v>32</v>
      </c>
      <c r="C62" s="421" t="s">
        <v>106</v>
      </c>
      <c r="D62" s="71" t="s">
        <v>314</v>
      </c>
      <c r="E62" s="234" t="s">
        <v>473</v>
      </c>
      <c r="F62" s="432" t="s">
        <v>107</v>
      </c>
      <c r="G62" s="424">
        <v>31</v>
      </c>
      <c r="H62" s="383">
        <v>34</v>
      </c>
      <c r="I62" s="108">
        <v>61</v>
      </c>
      <c r="J62" s="108">
        <v>162</v>
      </c>
      <c r="K62" s="368">
        <v>266</v>
      </c>
      <c r="L62" s="390">
        <v>266</v>
      </c>
      <c r="M62" s="44"/>
      <c r="N62" s="44"/>
      <c r="O62" s="41"/>
      <c r="P62" s="30"/>
      <c r="Q62" s="30"/>
      <c r="R62" s="30"/>
    </row>
    <row r="63" spans="1:47">
      <c r="B63" s="257">
        <v>33</v>
      </c>
      <c r="C63" s="421" t="s">
        <v>108</v>
      </c>
      <c r="D63" s="71" t="s">
        <v>314</v>
      </c>
      <c r="E63" s="234" t="s">
        <v>34</v>
      </c>
      <c r="F63" s="432" t="s">
        <v>66</v>
      </c>
      <c r="G63" s="424">
        <v>28</v>
      </c>
      <c r="H63" s="383">
        <v>31</v>
      </c>
      <c r="I63" s="109"/>
      <c r="J63" s="109"/>
      <c r="K63" s="372"/>
      <c r="L63" s="372"/>
      <c r="M63" s="44"/>
      <c r="N63" s="44"/>
      <c r="O63" s="41"/>
      <c r="P63" s="30"/>
      <c r="Q63" s="30"/>
      <c r="R63" s="30"/>
    </row>
    <row r="64" spans="1:47">
      <c r="B64" s="459">
        <v>34</v>
      </c>
      <c r="C64" s="8" t="s">
        <v>109</v>
      </c>
      <c r="D64" s="71" t="s">
        <v>314</v>
      </c>
      <c r="E64" s="457" t="s">
        <v>110</v>
      </c>
      <c r="F64" s="458" t="s">
        <v>111</v>
      </c>
      <c r="G64" s="423">
        <v>10</v>
      </c>
      <c r="H64" s="383">
        <v>11</v>
      </c>
      <c r="I64" s="108">
        <v>1</v>
      </c>
      <c r="J64" s="108">
        <v>1</v>
      </c>
      <c r="K64" s="368">
        <v>1</v>
      </c>
      <c r="L64" s="371">
        <v>1</v>
      </c>
      <c r="M64" s="44"/>
      <c r="N64" s="44"/>
      <c r="O64" s="41"/>
      <c r="P64" s="30"/>
      <c r="Q64" s="30"/>
      <c r="R64" s="30"/>
    </row>
    <row r="65" spans="2:18">
      <c r="B65" s="459"/>
      <c r="C65" s="8" t="s">
        <v>112</v>
      </c>
      <c r="D65" s="71" t="s">
        <v>352</v>
      </c>
      <c r="E65" s="457"/>
      <c r="F65" s="458"/>
      <c r="G65" s="423">
        <v>6</v>
      </c>
      <c r="H65" s="383">
        <v>6</v>
      </c>
      <c r="I65" s="108">
        <v>15</v>
      </c>
      <c r="J65" s="108">
        <v>15</v>
      </c>
      <c r="K65" s="368">
        <v>15</v>
      </c>
      <c r="L65" s="368">
        <v>16</v>
      </c>
      <c r="M65" s="44"/>
      <c r="N65" s="44"/>
      <c r="O65" s="41"/>
      <c r="P65" s="30"/>
      <c r="Q65" s="30"/>
      <c r="R65" s="30"/>
    </row>
    <row r="66" spans="2:18">
      <c r="B66" s="420">
        <v>35</v>
      </c>
      <c r="C66" s="421" t="s">
        <v>113</v>
      </c>
      <c r="D66" s="71" t="s">
        <v>372</v>
      </c>
      <c r="E66" s="236" t="s">
        <v>114</v>
      </c>
      <c r="F66" s="432" t="s">
        <v>115</v>
      </c>
      <c r="G66" s="424">
        <v>8</v>
      </c>
      <c r="H66" s="383">
        <v>8</v>
      </c>
      <c r="I66" s="108">
        <v>8</v>
      </c>
      <c r="J66" s="379">
        <v>8</v>
      </c>
      <c r="K66" s="372"/>
      <c r="L66" s="389">
        <v>20</v>
      </c>
      <c r="M66" s="44"/>
      <c r="N66" s="44"/>
      <c r="O66" s="41"/>
      <c r="P66" s="30"/>
      <c r="Q66" s="30"/>
      <c r="R66" s="30"/>
    </row>
    <row r="67" spans="2:18">
      <c r="B67" s="420">
        <v>36</v>
      </c>
      <c r="C67" s="8" t="s">
        <v>116</v>
      </c>
      <c r="D67" s="71" t="s">
        <v>352</v>
      </c>
      <c r="E67" s="234" t="s">
        <v>117</v>
      </c>
      <c r="F67" s="432" t="s">
        <v>111</v>
      </c>
      <c r="G67" s="424">
        <v>8</v>
      </c>
      <c r="H67" s="383">
        <v>8</v>
      </c>
      <c r="I67" s="108">
        <v>8</v>
      </c>
      <c r="J67" s="108">
        <v>8</v>
      </c>
      <c r="K67" s="372"/>
      <c r="L67" s="372"/>
      <c r="M67" s="44"/>
      <c r="N67" s="44"/>
      <c r="O67" s="41"/>
      <c r="P67" s="30"/>
      <c r="Q67" s="30"/>
      <c r="R67" s="30"/>
    </row>
    <row r="68" spans="2:18">
      <c r="B68" s="420">
        <v>37</v>
      </c>
      <c r="C68" s="421" t="s">
        <v>118</v>
      </c>
      <c r="D68" s="71" t="s">
        <v>352</v>
      </c>
      <c r="E68" s="234" t="s">
        <v>103</v>
      </c>
      <c r="F68" s="432" t="s">
        <v>66</v>
      </c>
      <c r="G68" s="424">
        <v>8</v>
      </c>
      <c r="H68" s="383">
        <v>8</v>
      </c>
      <c r="I68" s="109"/>
      <c r="J68" s="109"/>
      <c r="K68" s="372"/>
      <c r="L68" s="372"/>
      <c r="M68" s="44"/>
      <c r="N68" s="44"/>
      <c r="O68" s="41"/>
      <c r="P68" s="30"/>
      <c r="Q68" s="30"/>
      <c r="R68" s="30"/>
    </row>
    <row r="69" spans="2:18">
      <c r="B69" s="420">
        <v>38</v>
      </c>
      <c r="C69" s="421" t="s">
        <v>119</v>
      </c>
      <c r="D69" s="71" t="s">
        <v>352</v>
      </c>
      <c r="E69" s="234" t="s">
        <v>120</v>
      </c>
      <c r="F69" s="432" t="s">
        <v>66</v>
      </c>
      <c r="G69" s="424">
        <v>1</v>
      </c>
      <c r="H69" s="383">
        <v>1</v>
      </c>
      <c r="I69" s="108">
        <v>1294</v>
      </c>
      <c r="J69" s="108">
        <v>791</v>
      </c>
      <c r="K69" s="371">
        <v>2066</v>
      </c>
      <c r="L69" s="390">
        <v>2066</v>
      </c>
      <c r="M69" s="44"/>
      <c r="N69" s="44"/>
      <c r="O69" s="30"/>
      <c r="P69" s="30"/>
      <c r="Q69" s="30"/>
      <c r="R69" s="30"/>
    </row>
    <row r="70" spans="2:18">
      <c r="B70" s="420">
        <v>39</v>
      </c>
      <c r="C70" s="462" t="s">
        <v>322</v>
      </c>
      <c r="D70" s="71" t="s">
        <v>311</v>
      </c>
      <c r="E70" s="234" t="s">
        <v>323</v>
      </c>
      <c r="F70" s="432" t="s">
        <v>95</v>
      </c>
      <c r="G70" s="425"/>
      <c r="H70" s="110"/>
      <c r="I70" s="115">
        <v>197</v>
      </c>
      <c r="J70" s="380">
        <v>197</v>
      </c>
      <c r="K70" s="368">
        <v>222</v>
      </c>
      <c r="L70" s="390">
        <v>222</v>
      </c>
      <c r="M70" s="44"/>
      <c r="N70" s="44"/>
      <c r="O70" s="30"/>
      <c r="P70" s="30"/>
      <c r="Q70" s="30"/>
      <c r="R70" s="30"/>
    </row>
    <row r="71" spans="2:18">
      <c r="B71" s="420"/>
      <c r="C71" s="462"/>
      <c r="D71" s="71" t="s">
        <v>352</v>
      </c>
      <c r="E71" s="234"/>
      <c r="F71" s="432"/>
      <c r="G71" s="425"/>
      <c r="H71" s="110"/>
      <c r="I71" s="217"/>
      <c r="J71" s="217"/>
      <c r="K71" s="368">
        <v>50</v>
      </c>
      <c r="L71" s="390">
        <v>50</v>
      </c>
      <c r="M71" s="44"/>
      <c r="N71" s="44"/>
      <c r="O71" s="30"/>
      <c r="P71" s="30"/>
      <c r="Q71" s="30"/>
      <c r="R71" s="30"/>
    </row>
    <row r="72" spans="2:18" ht="30">
      <c r="B72" s="459">
        <v>40</v>
      </c>
      <c r="C72" s="8" t="s">
        <v>332</v>
      </c>
      <c r="D72" s="71" t="s">
        <v>311</v>
      </c>
      <c r="E72" s="457" t="s">
        <v>325</v>
      </c>
      <c r="F72" s="458" t="s">
        <v>324</v>
      </c>
      <c r="G72" s="425"/>
      <c r="H72" s="383">
        <v>170</v>
      </c>
      <c r="I72" s="115">
        <v>1027</v>
      </c>
      <c r="J72" s="380">
        <v>1027</v>
      </c>
      <c r="K72" s="108">
        <v>1360</v>
      </c>
      <c r="L72" s="379">
        <v>1360</v>
      </c>
      <c r="M72" s="44"/>
      <c r="N72" s="44"/>
      <c r="O72" s="30"/>
      <c r="P72" s="30"/>
      <c r="Q72" s="30"/>
      <c r="R72" s="30"/>
    </row>
    <row r="73" spans="2:18" ht="30">
      <c r="B73" s="459"/>
      <c r="C73" s="8" t="s">
        <v>333</v>
      </c>
      <c r="D73" s="71" t="s">
        <v>352</v>
      </c>
      <c r="E73" s="457"/>
      <c r="F73" s="458"/>
      <c r="G73" s="425"/>
      <c r="H73" s="110"/>
      <c r="I73" s="108">
        <v>305</v>
      </c>
      <c r="J73" s="379">
        <v>305</v>
      </c>
      <c r="K73" s="108">
        <v>2636</v>
      </c>
      <c r="L73" s="379">
        <v>2789</v>
      </c>
      <c r="M73" s="44"/>
      <c r="N73" s="44"/>
      <c r="O73" s="30"/>
      <c r="P73" s="30"/>
      <c r="Q73" s="30"/>
      <c r="R73" s="30"/>
    </row>
    <row r="74" spans="2:18">
      <c r="B74" s="420">
        <v>41</v>
      </c>
      <c r="C74" s="421" t="s">
        <v>334</v>
      </c>
      <c r="D74" s="71" t="s">
        <v>352</v>
      </c>
      <c r="E74" s="234" t="s">
        <v>103</v>
      </c>
      <c r="F74" s="432" t="s">
        <v>66</v>
      </c>
      <c r="G74" s="425"/>
      <c r="H74" s="110"/>
      <c r="I74" s="108">
        <v>5</v>
      </c>
      <c r="J74" s="108">
        <v>5</v>
      </c>
      <c r="K74" s="368">
        <v>5</v>
      </c>
      <c r="L74" s="390">
        <v>5</v>
      </c>
      <c r="M74" s="44"/>
      <c r="N74" s="44"/>
      <c r="O74" s="30"/>
      <c r="P74" s="30"/>
      <c r="Q74" s="30"/>
      <c r="R74" s="30"/>
    </row>
    <row r="75" spans="2:18">
      <c r="B75" s="420">
        <v>42</v>
      </c>
      <c r="C75" s="421" t="s">
        <v>335</v>
      </c>
      <c r="D75" s="71" t="s">
        <v>352</v>
      </c>
      <c r="E75" s="234" t="s">
        <v>103</v>
      </c>
      <c r="F75" s="432" t="s">
        <v>66</v>
      </c>
      <c r="G75" s="425"/>
      <c r="H75" s="110"/>
      <c r="I75" s="108">
        <v>287</v>
      </c>
      <c r="J75" s="379">
        <v>287</v>
      </c>
      <c r="K75" s="372"/>
      <c r="L75" s="389">
        <v>290</v>
      </c>
      <c r="M75" s="44"/>
      <c r="N75" s="44"/>
      <c r="O75" s="30"/>
      <c r="P75" s="30"/>
      <c r="Q75" s="30"/>
      <c r="R75" s="30"/>
    </row>
    <row r="76" spans="2:18">
      <c r="B76" s="420">
        <v>43</v>
      </c>
      <c r="C76" s="421" t="s">
        <v>336</v>
      </c>
      <c r="D76" s="71" t="s">
        <v>352</v>
      </c>
      <c r="E76" s="234" t="s">
        <v>103</v>
      </c>
      <c r="F76" s="432" t="s">
        <v>66</v>
      </c>
      <c r="G76" s="425"/>
      <c r="H76" s="110"/>
      <c r="I76" s="108">
        <v>66</v>
      </c>
      <c r="J76" s="108">
        <v>79</v>
      </c>
      <c r="K76" s="372"/>
      <c r="L76" s="389">
        <v>206</v>
      </c>
      <c r="M76" s="44"/>
      <c r="N76" s="44"/>
      <c r="O76" s="30"/>
      <c r="P76" s="30"/>
      <c r="Q76" s="30"/>
      <c r="R76" s="30"/>
    </row>
    <row r="77" spans="2:18">
      <c r="B77" s="420">
        <v>44</v>
      </c>
      <c r="C77" s="421" t="s">
        <v>337</v>
      </c>
      <c r="D77" s="71" t="s">
        <v>352</v>
      </c>
      <c r="E77" s="234" t="s">
        <v>277</v>
      </c>
      <c r="F77" s="432" t="s">
        <v>233</v>
      </c>
      <c r="G77" s="425"/>
      <c r="H77" s="110"/>
      <c r="I77" s="108">
        <v>81</v>
      </c>
      <c r="J77" s="379">
        <v>81</v>
      </c>
      <c r="K77" s="372"/>
      <c r="L77" s="372"/>
      <c r="M77" s="44"/>
      <c r="N77" s="44"/>
      <c r="O77" s="30"/>
      <c r="P77" s="30"/>
      <c r="Q77" s="30"/>
      <c r="R77" s="30"/>
    </row>
    <row r="78" spans="2:18">
      <c r="B78" s="420">
        <v>45</v>
      </c>
      <c r="C78" s="421" t="s">
        <v>338</v>
      </c>
      <c r="D78" s="71" t="s">
        <v>371</v>
      </c>
      <c r="E78" s="234" t="s">
        <v>103</v>
      </c>
      <c r="F78" s="432" t="s">
        <v>66</v>
      </c>
      <c r="G78" s="425"/>
      <c r="H78" s="110"/>
      <c r="I78" s="108">
        <v>83</v>
      </c>
      <c r="J78" s="108">
        <v>78</v>
      </c>
      <c r="K78" s="368">
        <v>83</v>
      </c>
      <c r="L78" s="390">
        <v>83</v>
      </c>
      <c r="M78" s="44"/>
      <c r="N78" s="44"/>
      <c r="O78" s="30"/>
      <c r="P78" s="30"/>
      <c r="Q78" s="30"/>
      <c r="R78" s="30"/>
    </row>
    <row r="79" spans="2:18" s="30" customFormat="1">
      <c r="B79" s="420">
        <v>46</v>
      </c>
      <c r="C79" s="421" t="s">
        <v>341</v>
      </c>
      <c r="D79" s="71" t="s">
        <v>371</v>
      </c>
      <c r="E79" s="234" t="s">
        <v>419</v>
      </c>
      <c r="F79" s="432" t="s">
        <v>420</v>
      </c>
      <c r="G79" s="425"/>
      <c r="H79" s="110"/>
      <c r="I79" s="108">
        <v>500</v>
      </c>
      <c r="J79" s="379">
        <v>500</v>
      </c>
      <c r="K79" s="368">
        <v>924</v>
      </c>
      <c r="L79" s="390">
        <v>924</v>
      </c>
      <c r="M79" s="44"/>
      <c r="N79" s="44"/>
    </row>
    <row r="80" spans="2:18">
      <c r="B80" s="420">
        <v>47</v>
      </c>
      <c r="C80" s="421" t="s">
        <v>347</v>
      </c>
      <c r="D80" s="71" t="s">
        <v>314</v>
      </c>
      <c r="E80" s="234" t="s">
        <v>103</v>
      </c>
      <c r="F80" s="432" t="s">
        <v>66</v>
      </c>
      <c r="G80" s="425"/>
      <c r="H80" s="110"/>
      <c r="I80" s="110"/>
      <c r="J80" s="108">
        <v>227</v>
      </c>
      <c r="K80" s="372"/>
      <c r="L80" s="372"/>
      <c r="M80" s="44"/>
      <c r="N80" s="44"/>
      <c r="O80" s="30"/>
      <c r="P80" s="30"/>
      <c r="Q80" s="30"/>
      <c r="R80" s="30"/>
    </row>
    <row r="81" spans="2:14" s="30" customFormat="1">
      <c r="B81" s="420">
        <v>48</v>
      </c>
      <c r="C81" s="421" t="s">
        <v>348</v>
      </c>
      <c r="D81" s="71" t="s">
        <v>314</v>
      </c>
      <c r="E81" s="234" t="s">
        <v>421</v>
      </c>
      <c r="F81" s="432" t="s">
        <v>32</v>
      </c>
      <c r="G81" s="425"/>
      <c r="H81" s="110"/>
      <c r="I81" s="110"/>
      <c r="J81" s="108">
        <v>29</v>
      </c>
      <c r="K81" s="372"/>
      <c r="L81" s="372"/>
      <c r="M81" s="44"/>
      <c r="N81" s="44"/>
    </row>
    <row r="82" spans="2:14" s="30" customFormat="1">
      <c r="B82" s="420">
        <v>49</v>
      </c>
      <c r="C82" s="421" t="s">
        <v>349</v>
      </c>
      <c r="D82" s="71" t="s">
        <v>371</v>
      </c>
      <c r="E82" s="234" t="s">
        <v>117</v>
      </c>
      <c r="F82" s="432" t="s">
        <v>71</v>
      </c>
      <c r="G82" s="425"/>
      <c r="H82" s="110"/>
      <c r="I82" s="110"/>
      <c r="J82" s="108">
        <v>260</v>
      </c>
      <c r="K82" s="372"/>
      <c r="L82" s="389">
        <v>291</v>
      </c>
      <c r="M82" s="44"/>
      <c r="N82" s="44"/>
    </row>
    <row r="83" spans="2:14" s="30" customFormat="1">
      <c r="B83" s="420">
        <v>50</v>
      </c>
      <c r="C83" s="421" t="s">
        <v>351</v>
      </c>
      <c r="D83" s="71" t="s">
        <v>352</v>
      </c>
      <c r="E83" s="234" t="s">
        <v>353</v>
      </c>
      <c r="F83" s="432" t="s">
        <v>422</v>
      </c>
      <c r="G83" s="425"/>
      <c r="H83" s="110"/>
      <c r="I83" s="110"/>
      <c r="J83" s="108">
        <v>74</v>
      </c>
      <c r="K83" s="372"/>
      <c r="L83" s="372"/>
      <c r="M83" s="44"/>
      <c r="N83" s="44"/>
    </row>
    <row r="84" spans="2:14" s="30" customFormat="1">
      <c r="B84" s="420">
        <v>51</v>
      </c>
      <c r="C84" s="421" t="s">
        <v>354</v>
      </c>
      <c r="D84" s="71" t="s">
        <v>355</v>
      </c>
      <c r="E84" s="234" t="s">
        <v>140</v>
      </c>
      <c r="F84" s="432" t="s">
        <v>66</v>
      </c>
      <c r="G84" s="425"/>
      <c r="H84" s="110"/>
      <c r="I84" s="110"/>
      <c r="J84" s="108">
        <v>902</v>
      </c>
      <c r="K84" s="372"/>
      <c r="L84" s="389">
        <v>2674</v>
      </c>
      <c r="M84" s="44"/>
      <c r="N84" s="44"/>
    </row>
    <row r="85" spans="2:14" s="30" customFormat="1">
      <c r="B85" s="420">
        <v>52</v>
      </c>
      <c r="C85" s="421" t="s">
        <v>356</v>
      </c>
      <c r="D85" s="71" t="s">
        <v>352</v>
      </c>
      <c r="E85" s="234" t="s">
        <v>103</v>
      </c>
      <c r="F85" s="432" t="s">
        <v>66</v>
      </c>
      <c r="G85" s="425"/>
      <c r="H85" s="110"/>
      <c r="I85" s="110"/>
      <c r="J85" s="108">
        <v>545</v>
      </c>
      <c r="K85" s="372"/>
      <c r="L85" s="372"/>
      <c r="M85" s="44"/>
      <c r="N85" s="44"/>
    </row>
    <row r="86" spans="2:14" s="30" customFormat="1">
      <c r="B86" s="420">
        <v>53</v>
      </c>
      <c r="C86" s="421" t="s">
        <v>357</v>
      </c>
      <c r="D86" s="71" t="s">
        <v>355</v>
      </c>
      <c r="E86" s="234" t="s">
        <v>140</v>
      </c>
      <c r="F86" s="432" t="s">
        <v>66</v>
      </c>
      <c r="G86" s="425"/>
      <c r="H86" s="110"/>
      <c r="I86" s="110"/>
      <c r="J86" s="108">
        <v>370</v>
      </c>
      <c r="K86" s="372"/>
      <c r="L86" s="372"/>
      <c r="M86" s="44"/>
      <c r="N86" s="44"/>
    </row>
    <row r="87" spans="2:14" s="30" customFormat="1">
      <c r="B87" s="459">
        <v>54</v>
      </c>
      <c r="C87" s="421" t="s">
        <v>361</v>
      </c>
      <c r="D87" s="71" t="s">
        <v>352</v>
      </c>
      <c r="E87" s="457" t="s">
        <v>169</v>
      </c>
      <c r="F87" s="458" t="s">
        <v>66</v>
      </c>
      <c r="G87" s="425"/>
      <c r="H87" s="110"/>
      <c r="I87" s="110"/>
      <c r="J87" s="108">
        <v>1907</v>
      </c>
      <c r="K87" s="372"/>
      <c r="L87" s="389">
        <v>1845</v>
      </c>
      <c r="M87" s="44"/>
      <c r="N87" s="44"/>
    </row>
    <row r="88" spans="2:14" s="30" customFormat="1">
      <c r="B88" s="459"/>
      <c r="C88" s="421" t="s">
        <v>361</v>
      </c>
      <c r="D88" s="71" t="s">
        <v>371</v>
      </c>
      <c r="E88" s="457"/>
      <c r="F88" s="458"/>
      <c r="G88" s="425"/>
      <c r="H88" s="110"/>
      <c r="I88" s="110"/>
      <c r="J88" s="108">
        <v>8289</v>
      </c>
      <c r="K88" s="372"/>
      <c r="L88" s="389">
        <v>8520</v>
      </c>
      <c r="M88" s="44"/>
      <c r="N88" s="44"/>
    </row>
    <row r="89" spans="2:14" s="30" customFormat="1" ht="15" customHeight="1">
      <c r="B89" s="459">
        <v>55</v>
      </c>
      <c r="C89" s="462" t="s">
        <v>386</v>
      </c>
      <c r="D89" s="71" t="s">
        <v>352</v>
      </c>
      <c r="E89" s="457" t="s">
        <v>475</v>
      </c>
      <c r="F89" s="458" t="s">
        <v>474</v>
      </c>
      <c r="G89" s="425"/>
      <c r="H89" s="110"/>
      <c r="I89" s="110"/>
      <c r="J89" s="108">
        <v>1691</v>
      </c>
      <c r="K89" s="368">
        <v>2135</v>
      </c>
      <c r="L89" s="390">
        <v>2365</v>
      </c>
      <c r="M89" s="44"/>
      <c r="N89" s="44"/>
    </row>
    <row r="90" spans="2:14" s="30" customFormat="1">
      <c r="B90" s="459"/>
      <c r="C90" s="462"/>
      <c r="D90" s="71" t="s">
        <v>310</v>
      </c>
      <c r="E90" s="457"/>
      <c r="F90" s="458"/>
      <c r="G90" s="425"/>
      <c r="H90" s="110"/>
      <c r="I90" s="110"/>
      <c r="J90" s="108">
        <v>33</v>
      </c>
      <c r="K90" s="368">
        <v>23</v>
      </c>
      <c r="L90" s="390">
        <v>23</v>
      </c>
      <c r="M90" s="44"/>
      <c r="N90" s="44"/>
    </row>
    <row r="91" spans="2:14" s="30" customFormat="1">
      <c r="B91" s="420"/>
      <c r="C91" s="462"/>
      <c r="D91" s="71" t="s">
        <v>371</v>
      </c>
      <c r="E91" s="234"/>
      <c r="F91" s="432"/>
      <c r="G91" s="425"/>
      <c r="H91" s="110"/>
      <c r="I91" s="110"/>
      <c r="J91" s="110"/>
      <c r="K91" s="368">
        <v>4</v>
      </c>
      <c r="L91" s="390">
        <v>4</v>
      </c>
      <c r="M91" s="44"/>
      <c r="N91" s="44"/>
    </row>
    <row r="92" spans="2:14" s="30" customFormat="1" ht="30">
      <c r="B92" s="420">
        <v>56</v>
      </c>
      <c r="C92" s="421" t="s">
        <v>387</v>
      </c>
      <c r="D92" s="71" t="s">
        <v>355</v>
      </c>
      <c r="E92" s="234" t="s">
        <v>169</v>
      </c>
      <c r="F92" s="432" t="s">
        <v>66</v>
      </c>
      <c r="G92" s="425"/>
      <c r="H92" s="110"/>
      <c r="I92" s="110"/>
      <c r="J92" s="108">
        <v>588</v>
      </c>
      <c r="K92" s="108">
        <v>848</v>
      </c>
      <c r="L92" s="370">
        <v>898</v>
      </c>
      <c r="M92" s="44"/>
      <c r="N92" s="44"/>
    </row>
    <row r="93" spans="2:14" s="30" customFormat="1">
      <c r="B93" s="420">
        <v>57</v>
      </c>
      <c r="C93" s="421" t="s">
        <v>389</v>
      </c>
      <c r="D93" s="71" t="s">
        <v>352</v>
      </c>
      <c r="E93" s="234" t="s">
        <v>390</v>
      </c>
      <c r="F93" s="432" t="s">
        <v>391</v>
      </c>
      <c r="G93" s="427"/>
      <c r="H93" s="112"/>
      <c r="I93" s="112"/>
      <c r="J93" s="381">
        <v>22</v>
      </c>
      <c r="K93" s="374">
        <v>50</v>
      </c>
      <c r="L93" s="371">
        <v>45</v>
      </c>
      <c r="M93" s="44"/>
      <c r="N93" s="44"/>
    </row>
    <row r="94" spans="2:14" s="30" customFormat="1" ht="30">
      <c r="B94" s="420">
        <v>58</v>
      </c>
      <c r="C94" s="421" t="s">
        <v>468</v>
      </c>
      <c r="D94" s="71" t="s">
        <v>352</v>
      </c>
      <c r="E94" s="234" t="s">
        <v>476</v>
      </c>
      <c r="F94" s="432" t="s">
        <v>420</v>
      </c>
      <c r="G94" s="425"/>
      <c r="H94" s="110"/>
      <c r="I94" s="110"/>
      <c r="J94" s="110"/>
      <c r="K94" s="371">
        <v>450</v>
      </c>
      <c r="L94" s="390">
        <v>450</v>
      </c>
      <c r="M94" s="44"/>
      <c r="N94" s="44"/>
    </row>
    <row r="95" spans="2:14" s="30" customFormat="1">
      <c r="B95" s="420">
        <v>59</v>
      </c>
      <c r="C95" s="421" t="s">
        <v>467</v>
      </c>
      <c r="D95" s="71" t="s">
        <v>352</v>
      </c>
      <c r="E95" s="234" t="s">
        <v>451</v>
      </c>
      <c r="F95" s="432" t="s">
        <v>66</v>
      </c>
      <c r="G95" s="425"/>
      <c r="H95" s="110"/>
      <c r="I95" s="110"/>
      <c r="J95" s="110"/>
      <c r="K95" s="371">
        <v>1200</v>
      </c>
      <c r="L95" s="390">
        <v>1200</v>
      </c>
      <c r="M95" s="44"/>
      <c r="N95" s="44"/>
    </row>
    <row r="96" spans="2:14" s="30" customFormat="1">
      <c r="B96" s="420">
        <v>60</v>
      </c>
      <c r="C96" s="421" t="s">
        <v>469</v>
      </c>
      <c r="D96" s="71" t="s">
        <v>470</v>
      </c>
      <c r="E96" s="234" t="s">
        <v>419</v>
      </c>
      <c r="F96" s="432" t="s">
        <v>420</v>
      </c>
      <c r="G96" s="425"/>
      <c r="H96" s="110"/>
      <c r="I96" s="110"/>
      <c r="J96" s="110"/>
      <c r="K96" s="371">
        <v>180</v>
      </c>
      <c r="L96" s="390">
        <v>180</v>
      </c>
      <c r="M96" s="44"/>
      <c r="N96" s="44"/>
    </row>
    <row r="97" spans="2:17" s="30" customFormat="1" ht="30">
      <c r="B97" s="420">
        <v>61</v>
      </c>
      <c r="C97" s="421" t="s">
        <v>471</v>
      </c>
      <c r="D97" s="71" t="s">
        <v>371</v>
      </c>
      <c r="E97" s="234" t="s">
        <v>477</v>
      </c>
      <c r="F97" s="432" t="s">
        <v>478</v>
      </c>
      <c r="G97" s="425"/>
      <c r="H97" s="110"/>
      <c r="I97" s="110"/>
      <c r="J97" s="110"/>
      <c r="K97" s="371">
        <v>189</v>
      </c>
      <c r="L97" s="390">
        <v>189</v>
      </c>
      <c r="M97" s="44"/>
      <c r="N97" s="44"/>
    </row>
    <row r="98" spans="2:17" s="30" customFormat="1">
      <c r="B98" s="420">
        <v>62</v>
      </c>
      <c r="C98" s="421" t="s">
        <v>484</v>
      </c>
      <c r="D98" s="71" t="s">
        <v>352</v>
      </c>
      <c r="E98" s="234" t="s">
        <v>191</v>
      </c>
      <c r="F98" s="432" t="s">
        <v>422</v>
      </c>
      <c r="G98" s="425"/>
      <c r="H98" s="110"/>
      <c r="I98" s="110"/>
      <c r="J98" s="110"/>
      <c r="K98" s="371">
        <v>350</v>
      </c>
      <c r="L98" s="390">
        <v>350</v>
      </c>
      <c r="M98" s="44"/>
      <c r="N98" s="44"/>
    </row>
    <row r="99" spans="2:17" s="30" customFormat="1">
      <c r="B99" s="420">
        <v>63</v>
      </c>
      <c r="C99" s="421" t="s">
        <v>485</v>
      </c>
      <c r="D99" s="71" t="s">
        <v>313</v>
      </c>
      <c r="E99" s="234" t="s">
        <v>492</v>
      </c>
      <c r="F99" s="432" t="s">
        <v>66</v>
      </c>
      <c r="G99" s="425"/>
      <c r="H99" s="110"/>
      <c r="I99" s="110"/>
      <c r="J99" s="110"/>
      <c r="K99" s="371">
        <v>85</v>
      </c>
      <c r="L99" s="390">
        <v>85</v>
      </c>
      <c r="M99" s="44"/>
      <c r="N99" s="44"/>
    </row>
    <row r="100" spans="2:17" s="30" customFormat="1" ht="30">
      <c r="B100" s="420">
        <v>64</v>
      </c>
      <c r="C100" s="421" t="s">
        <v>486</v>
      </c>
      <c r="D100" s="71" t="s">
        <v>487</v>
      </c>
      <c r="E100" s="234" t="s">
        <v>493</v>
      </c>
      <c r="F100" s="432" t="s">
        <v>66</v>
      </c>
      <c r="G100" s="425"/>
      <c r="H100" s="110"/>
      <c r="I100" s="110"/>
      <c r="J100" s="110"/>
      <c r="K100" s="371">
        <v>401</v>
      </c>
      <c r="L100" s="390">
        <v>401</v>
      </c>
      <c r="M100" s="44"/>
      <c r="N100" s="44"/>
    </row>
    <row r="101" spans="2:17" s="30" customFormat="1">
      <c r="B101" s="420">
        <v>65</v>
      </c>
      <c r="C101" s="421" t="s">
        <v>488</v>
      </c>
      <c r="D101" s="71" t="s">
        <v>371</v>
      </c>
      <c r="E101" s="234" t="s">
        <v>495</v>
      </c>
      <c r="F101" s="432" t="s">
        <v>494</v>
      </c>
      <c r="G101" s="425"/>
      <c r="H101" s="110"/>
      <c r="I101" s="110"/>
      <c r="J101" s="110"/>
      <c r="K101" s="371">
        <v>95</v>
      </c>
      <c r="L101" s="390">
        <v>95</v>
      </c>
      <c r="M101" s="44"/>
      <c r="N101" s="44"/>
    </row>
    <row r="102" spans="2:17" s="30" customFormat="1">
      <c r="B102" s="420">
        <v>66</v>
      </c>
      <c r="C102" s="421" t="s">
        <v>489</v>
      </c>
      <c r="D102" s="71" t="s">
        <v>352</v>
      </c>
      <c r="E102" s="234" t="s">
        <v>496</v>
      </c>
      <c r="F102" s="432" t="s">
        <v>233</v>
      </c>
      <c r="G102" s="425"/>
      <c r="H102" s="110"/>
      <c r="I102" s="110"/>
      <c r="J102" s="110"/>
      <c r="K102" s="371">
        <v>19</v>
      </c>
      <c r="L102" s="390">
        <v>19</v>
      </c>
      <c r="M102" s="44"/>
      <c r="N102" s="44"/>
    </row>
    <row r="103" spans="2:17" s="30" customFormat="1">
      <c r="B103" s="420">
        <v>67</v>
      </c>
      <c r="C103" s="421" t="s">
        <v>490</v>
      </c>
      <c r="D103" s="71" t="s">
        <v>491</v>
      </c>
      <c r="E103" s="234" t="s">
        <v>497</v>
      </c>
      <c r="F103" s="432" t="s">
        <v>422</v>
      </c>
      <c r="G103" s="425"/>
      <c r="H103" s="110"/>
      <c r="I103" s="110"/>
      <c r="J103" s="110"/>
      <c r="K103" s="371">
        <v>114</v>
      </c>
      <c r="L103" s="390">
        <v>114</v>
      </c>
      <c r="M103" s="44"/>
      <c r="N103" s="44"/>
    </row>
    <row r="104" spans="2:17" s="30" customFormat="1">
      <c r="B104" s="420">
        <v>68</v>
      </c>
      <c r="C104" s="421" t="s">
        <v>498</v>
      </c>
      <c r="D104" s="71" t="s">
        <v>372</v>
      </c>
      <c r="E104" s="234" t="s">
        <v>115</v>
      </c>
      <c r="F104" s="432" t="s">
        <v>115</v>
      </c>
      <c r="G104" s="425"/>
      <c r="H104" s="110"/>
      <c r="I104" s="110"/>
      <c r="J104" s="110"/>
      <c r="K104" s="368">
        <v>31</v>
      </c>
      <c r="L104" s="390">
        <v>31</v>
      </c>
      <c r="M104" s="44"/>
      <c r="N104" s="44"/>
    </row>
    <row r="105" spans="2:17" s="30" customFormat="1">
      <c r="B105" s="420">
        <v>69</v>
      </c>
      <c r="C105" s="421" t="s">
        <v>500</v>
      </c>
      <c r="D105" s="71" t="s">
        <v>371</v>
      </c>
      <c r="E105" s="234" t="s">
        <v>505</v>
      </c>
      <c r="F105" s="432" t="s">
        <v>494</v>
      </c>
      <c r="G105" s="425"/>
      <c r="H105" s="110"/>
      <c r="I105" s="110"/>
      <c r="J105" s="110"/>
      <c r="K105" s="368">
        <v>26</v>
      </c>
      <c r="L105" s="390">
        <v>26</v>
      </c>
      <c r="M105" s="44"/>
      <c r="N105" s="44"/>
      <c r="Q105" s="41"/>
    </row>
    <row r="106" spans="2:17" s="30" customFormat="1">
      <c r="B106" s="420">
        <v>70</v>
      </c>
      <c r="C106" s="421" t="s">
        <v>157</v>
      </c>
      <c r="D106" s="71" t="s">
        <v>352</v>
      </c>
      <c r="E106" s="234" t="s">
        <v>353</v>
      </c>
      <c r="F106" s="432" t="s">
        <v>422</v>
      </c>
      <c r="G106" s="425"/>
      <c r="H106" s="110"/>
      <c r="I106" s="110"/>
      <c r="J106" s="110"/>
      <c r="K106" s="368">
        <v>195</v>
      </c>
      <c r="L106" s="371">
        <v>213</v>
      </c>
      <c r="M106" s="44"/>
      <c r="N106" s="44"/>
    </row>
    <row r="107" spans="2:17" s="30" customFormat="1">
      <c r="B107" s="420">
        <v>71</v>
      </c>
      <c r="C107" s="421" t="s">
        <v>501</v>
      </c>
      <c r="D107" s="71" t="s">
        <v>502</v>
      </c>
      <c r="E107" s="234" t="s">
        <v>506</v>
      </c>
      <c r="F107" s="432" t="s">
        <v>74</v>
      </c>
      <c r="G107" s="425"/>
      <c r="H107" s="110"/>
      <c r="I107" s="110"/>
      <c r="J107" s="110"/>
      <c r="K107" s="368">
        <v>31</v>
      </c>
      <c r="L107" s="390">
        <v>31</v>
      </c>
      <c r="M107" s="44"/>
      <c r="N107" s="44"/>
    </row>
    <row r="108" spans="2:17" s="30" customFormat="1" ht="60">
      <c r="B108" s="420">
        <v>72</v>
      </c>
      <c r="C108" s="421" t="s">
        <v>503</v>
      </c>
      <c r="D108" s="71" t="s">
        <v>352</v>
      </c>
      <c r="E108" s="234" t="s">
        <v>507</v>
      </c>
      <c r="F108" s="432" t="s">
        <v>95</v>
      </c>
      <c r="G108" s="425"/>
      <c r="H108" s="110"/>
      <c r="I108" s="110"/>
      <c r="J108" s="110"/>
      <c r="K108" s="368">
        <v>264</v>
      </c>
      <c r="L108" s="390">
        <v>264</v>
      </c>
      <c r="M108" s="44"/>
      <c r="N108" s="44"/>
    </row>
    <row r="109" spans="2:17" s="30" customFormat="1" ht="30">
      <c r="B109" s="420">
        <v>73</v>
      </c>
      <c r="C109" s="421" t="s">
        <v>521</v>
      </c>
      <c r="D109" s="71" t="s">
        <v>355</v>
      </c>
      <c r="E109" s="430" t="s">
        <v>522</v>
      </c>
      <c r="F109" s="438" t="s">
        <v>162</v>
      </c>
      <c r="G109" s="428"/>
      <c r="H109" s="239"/>
      <c r="I109" s="239"/>
      <c r="J109" s="239"/>
      <c r="K109" s="375"/>
      <c r="L109" s="371">
        <v>37</v>
      </c>
      <c r="M109" s="44"/>
      <c r="N109" s="44"/>
    </row>
    <row r="110" spans="2:17" s="30" customFormat="1">
      <c r="B110" s="420">
        <v>74</v>
      </c>
      <c r="C110" s="421" t="s">
        <v>519</v>
      </c>
      <c r="D110" s="71" t="s">
        <v>371</v>
      </c>
      <c r="E110" s="234"/>
      <c r="F110" s="432"/>
      <c r="G110" s="428"/>
      <c r="H110" s="239"/>
      <c r="I110" s="239"/>
      <c r="J110" s="239"/>
      <c r="K110" s="375">
        <v>1131</v>
      </c>
      <c r="L110" s="391">
        <v>1131</v>
      </c>
      <c r="M110" s="44"/>
      <c r="N110" s="44"/>
    </row>
    <row r="111" spans="2:17" s="30" customFormat="1" ht="45">
      <c r="B111" s="459">
        <v>75</v>
      </c>
      <c r="C111" s="462" t="s">
        <v>530</v>
      </c>
      <c r="D111" s="71" t="s">
        <v>314</v>
      </c>
      <c r="E111" s="234" t="s">
        <v>532</v>
      </c>
      <c r="F111" s="475" t="s">
        <v>533</v>
      </c>
      <c r="G111" s="425"/>
      <c r="H111" s="110"/>
      <c r="I111" s="110"/>
      <c r="J111" s="110"/>
      <c r="K111" s="110"/>
      <c r="L111" s="368">
        <v>279</v>
      </c>
      <c r="M111" s="44"/>
      <c r="N111" s="44"/>
    </row>
    <row r="112" spans="2:17" s="30" customFormat="1">
      <c r="B112" s="459"/>
      <c r="C112" s="462"/>
      <c r="D112" s="71" t="s">
        <v>487</v>
      </c>
      <c r="E112" s="234" t="s">
        <v>531</v>
      </c>
      <c r="F112" s="475"/>
      <c r="G112" s="425"/>
      <c r="H112" s="110"/>
      <c r="I112" s="110"/>
      <c r="J112" s="110"/>
      <c r="K112" s="110"/>
      <c r="L112" s="368">
        <v>133</v>
      </c>
      <c r="M112" s="44"/>
      <c r="N112" s="44"/>
      <c r="Q112" s="41"/>
    </row>
    <row r="113" spans="2:16" s="30" customFormat="1" ht="105.75" thickBot="1">
      <c r="B113" s="419">
        <v>76</v>
      </c>
      <c r="C113" s="23" t="s">
        <v>42</v>
      </c>
      <c r="D113" s="85" t="s">
        <v>352</v>
      </c>
      <c r="E113" s="418" t="s">
        <v>43</v>
      </c>
      <c r="F113" s="439" t="s">
        <v>44</v>
      </c>
      <c r="G113" s="427"/>
      <c r="H113" s="112"/>
      <c r="I113" s="112"/>
      <c r="J113" s="112"/>
      <c r="K113" s="112"/>
      <c r="L113" s="374">
        <v>10601</v>
      </c>
      <c r="M113" s="44"/>
      <c r="N113" s="44"/>
      <c r="P113" s="41"/>
    </row>
    <row r="114" spans="2:16" s="30" customFormat="1" ht="15.75" thickBot="1">
      <c r="B114" s="472" t="s">
        <v>373</v>
      </c>
      <c r="C114" s="473"/>
      <c r="D114" s="473"/>
      <c r="E114" s="473"/>
      <c r="F114" s="474"/>
      <c r="G114" s="429">
        <f>SUM(G16:G69)</f>
        <v>340212</v>
      </c>
      <c r="H114" s="385">
        <f>SUM(H16:H93)</f>
        <v>412186</v>
      </c>
      <c r="I114" s="384">
        <f>SUM(I16:I108)</f>
        <v>562369</v>
      </c>
      <c r="J114" s="384">
        <f>SUM(J16:J108)</f>
        <v>725224</v>
      </c>
      <c r="K114" s="386">
        <f>SUM(K16:K112)</f>
        <v>753981</v>
      </c>
      <c r="L114" s="386">
        <f>SUM(L16:L113)</f>
        <v>879520</v>
      </c>
      <c r="M114" s="7"/>
      <c r="N114" s="7"/>
      <c r="O114" s="41">
        <f>L114-T47</f>
        <v>0</v>
      </c>
    </row>
    <row r="115" spans="2:16" s="30" customFormat="1">
      <c r="B115" s="75"/>
      <c r="C115" s="75"/>
      <c r="D115" s="75"/>
      <c r="E115" s="75"/>
      <c r="F115" s="75"/>
      <c r="G115" s="7"/>
      <c r="H115" s="7"/>
      <c r="I115" s="7"/>
      <c r="J115" s="7"/>
      <c r="K115" s="7"/>
      <c r="L115" s="7"/>
      <c r="M115" s="7"/>
      <c r="N115" s="7"/>
    </row>
    <row r="116" spans="2:16" s="30" customFormat="1">
      <c r="C116" s="50" t="s">
        <v>340</v>
      </c>
      <c r="K116" s="7"/>
      <c r="L116" s="45"/>
      <c r="M116" s="45"/>
      <c r="N116" s="45"/>
    </row>
    <row r="117" spans="2:16" s="30" customFormat="1">
      <c r="B117" s="10" t="s">
        <v>339</v>
      </c>
      <c r="C117" s="83" t="s">
        <v>388</v>
      </c>
      <c r="D117" s="50"/>
      <c r="E117" s="73"/>
      <c r="I117" s="114"/>
      <c r="J117" s="114"/>
      <c r="K117" s="45"/>
      <c r="P117" s="41"/>
    </row>
    <row r="118" spans="2:16" s="30" customFormat="1">
      <c r="B118" s="30" t="s">
        <v>339</v>
      </c>
      <c r="C118" s="84" t="s">
        <v>392</v>
      </c>
      <c r="D118" s="74"/>
      <c r="E118" s="73"/>
      <c r="F118" s="46"/>
      <c r="G118" s="37"/>
      <c r="I118" s="44"/>
      <c r="J118" s="44"/>
    </row>
    <row r="119" spans="2:16" s="30" customFormat="1">
      <c r="B119" s="30" t="s">
        <v>339</v>
      </c>
      <c r="C119" s="113" t="s">
        <v>538</v>
      </c>
      <c r="D119" s="50"/>
      <c r="E119" s="68"/>
      <c r="G119" s="37"/>
      <c r="H119" s="37"/>
      <c r="I119" s="37"/>
      <c r="J119" s="37"/>
      <c r="K119" s="41"/>
      <c r="L119" s="37"/>
      <c r="M119" s="37"/>
      <c r="N119" s="37"/>
    </row>
    <row r="120" spans="2:16" s="30" customFormat="1">
      <c r="D120" s="50"/>
      <c r="E120" s="68"/>
      <c r="K120" s="37"/>
    </row>
    <row r="121" spans="2:16" s="30" customFormat="1"/>
    <row r="122" spans="2:16" s="30" customFormat="1"/>
    <row r="123" spans="2:16" s="30" customFormat="1">
      <c r="J123" s="46"/>
    </row>
    <row r="124" spans="2:16" s="30" customFormat="1"/>
    <row r="125" spans="2:16" s="30" customFormat="1"/>
    <row r="126" spans="2:16" s="30" customFormat="1"/>
    <row r="127" spans="2:16" s="30" customFormat="1"/>
    <row r="128" spans="2:16"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row r="262" s="30" customFormat="1"/>
    <row r="263" s="30" customFormat="1"/>
    <row r="264" s="30" customFormat="1"/>
    <row r="265" s="30" customFormat="1"/>
    <row r="266" s="30" customFormat="1"/>
    <row r="267" s="30" customFormat="1"/>
    <row r="268" s="30" customFormat="1"/>
    <row r="269" s="30" customFormat="1"/>
    <row r="270" s="30" customFormat="1"/>
    <row r="271" s="30" customFormat="1"/>
    <row r="272" s="30" customFormat="1"/>
    <row r="273" s="30" customFormat="1"/>
    <row r="274" s="30" customFormat="1"/>
    <row r="275" s="30" customFormat="1"/>
    <row r="276" s="30" customFormat="1"/>
    <row r="277" s="30" customFormat="1"/>
    <row r="278" s="30" customFormat="1"/>
    <row r="279" s="30" customFormat="1"/>
    <row r="280" s="30" customFormat="1"/>
    <row r="281" s="30" customFormat="1"/>
    <row r="282" s="30" customFormat="1"/>
    <row r="283" s="30" customFormat="1"/>
    <row r="284" s="30" customFormat="1"/>
    <row r="285" s="30" customFormat="1"/>
    <row r="286" s="30" customFormat="1"/>
    <row r="287" s="30" customFormat="1"/>
    <row r="288" s="30" customFormat="1"/>
    <row r="289" s="30" customFormat="1"/>
    <row r="290" s="30" customFormat="1"/>
    <row r="291" s="30" customFormat="1"/>
    <row r="292" s="30" customFormat="1"/>
    <row r="293" s="30" customFormat="1"/>
    <row r="294" s="30" customFormat="1"/>
    <row r="295" s="30" customFormat="1"/>
    <row r="296" s="30" customFormat="1"/>
    <row r="297" s="30" customFormat="1"/>
    <row r="298" s="30" customFormat="1"/>
    <row r="299" s="30" customFormat="1"/>
    <row r="300" s="30" customFormat="1"/>
    <row r="301" s="30" customFormat="1"/>
    <row r="302" s="30" customFormat="1"/>
    <row r="303" s="30" customFormat="1"/>
    <row r="304" s="30" customFormat="1"/>
    <row r="305" s="30" customFormat="1"/>
    <row r="306" s="30" customFormat="1"/>
    <row r="307" s="30" customFormat="1"/>
    <row r="308" s="30" customFormat="1"/>
    <row r="309" s="30" customFormat="1"/>
    <row r="310" s="30" customFormat="1"/>
    <row r="311" s="30" customFormat="1"/>
    <row r="312" s="30" customFormat="1"/>
    <row r="313" s="30" customFormat="1"/>
    <row r="314" s="30" customFormat="1"/>
    <row r="315" s="30" customFormat="1"/>
    <row r="316" s="30" customFormat="1"/>
    <row r="317" s="30" customFormat="1"/>
    <row r="318" s="30" customFormat="1"/>
    <row r="319" s="30" customFormat="1"/>
    <row r="320" s="30" customFormat="1"/>
    <row r="321" s="30" customFormat="1"/>
    <row r="322" s="30" customFormat="1"/>
    <row r="323" s="30" customFormat="1"/>
    <row r="324" s="30" customFormat="1"/>
    <row r="325" s="30" customFormat="1"/>
    <row r="326" s="30" customFormat="1"/>
    <row r="327" s="30" customFormat="1"/>
    <row r="328" s="30" customFormat="1"/>
    <row r="329" s="30" customFormat="1"/>
    <row r="330" s="30" customFormat="1"/>
    <row r="331" s="30" customFormat="1"/>
    <row r="332" s="30" customFormat="1"/>
    <row r="333" s="30" customFormat="1"/>
    <row r="334" s="30" customFormat="1"/>
    <row r="335" s="30" customFormat="1"/>
    <row r="336" s="30" customFormat="1"/>
    <row r="337" s="30" customFormat="1"/>
    <row r="338" s="30" customFormat="1"/>
    <row r="339" s="30" customFormat="1"/>
    <row r="340" s="30" customFormat="1"/>
    <row r="341" s="30" customFormat="1"/>
    <row r="342" s="30" customFormat="1"/>
    <row r="343" s="30" customFormat="1"/>
    <row r="344" s="30" customFormat="1"/>
    <row r="345" s="30" customFormat="1"/>
    <row r="346" s="30" customFormat="1"/>
    <row r="347" s="30" customFormat="1"/>
    <row r="348" s="30" customFormat="1"/>
    <row r="349" s="30" customFormat="1"/>
    <row r="350" s="30" customFormat="1"/>
    <row r="351" s="30" customFormat="1"/>
    <row r="352" s="30" customFormat="1"/>
    <row r="353" s="30" customFormat="1"/>
    <row r="354" s="30" customFormat="1"/>
    <row r="355" s="30" customFormat="1"/>
    <row r="356" s="30" customFormat="1"/>
    <row r="357" s="30" customFormat="1"/>
    <row r="358" s="30" customFormat="1"/>
    <row r="359" s="30" customFormat="1"/>
    <row r="360" s="30" customFormat="1"/>
    <row r="361" s="30" customFormat="1"/>
    <row r="362" s="30" customFormat="1"/>
    <row r="363" s="30" customFormat="1"/>
    <row r="364" s="30" customFormat="1"/>
    <row r="365" s="30" customFormat="1"/>
    <row r="366" s="30" customFormat="1"/>
    <row r="367" s="30" customFormat="1"/>
    <row r="368" s="30" customFormat="1"/>
    <row r="369" s="30" customFormat="1"/>
    <row r="370" s="30" customFormat="1"/>
    <row r="371" s="30" customFormat="1"/>
    <row r="372" s="30" customFormat="1"/>
    <row r="373" s="30" customFormat="1"/>
    <row r="374" s="30" customFormat="1"/>
    <row r="375" s="30" customFormat="1"/>
    <row r="376" s="30" customFormat="1"/>
    <row r="377" s="30" customFormat="1"/>
    <row r="378" s="30" customFormat="1"/>
    <row r="379" s="30" customFormat="1"/>
    <row r="380" s="30" customFormat="1"/>
    <row r="381" s="30" customFormat="1"/>
    <row r="382" s="30" customFormat="1"/>
    <row r="383" s="30" customFormat="1"/>
    <row r="384" s="30" customFormat="1"/>
    <row r="385" s="30" customFormat="1"/>
    <row r="386" s="30" customFormat="1"/>
    <row r="387" s="30" customFormat="1"/>
    <row r="388" s="30" customFormat="1"/>
    <row r="389" s="30" customFormat="1"/>
    <row r="390" s="30" customFormat="1"/>
    <row r="391" s="30" customFormat="1"/>
    <row r="392" s="30" customFormat="1"/>
    <row r="393" s="30" customFormat="1"/>
    <row r="394" s="30" customFormat="1"/>
    <row r="395" s="30" customFormat="1"/>
    <row r="396" s="30" customFormat="1"/>
    <row r="397" s="30" customFormat="1"/>
    <row r="398" s="30" customFormat="1"/>
    <row r="399" s="30" customFormat="1"/>
    <row r="400" s="30" customFormat="1"/>
    <row r="401" s="30" customFormat="1"/>
    <row r="402" s="30" customFormat="1"/>
    <row r="403" s="30" customFormat="1"/>
    <row r="404" s="30" customFormat="1"/>
    <row r="405" s="30" customFormat="1"/>
    <row r="406" s="30" customFormat="1"/>
    <row r="407" s="30" customFormat="1"/>
    <row r="408" s="30" customFormat="1"/>
    <row r="409" s="30" customFormat="1"/>
    <row r="410" s="30" customFormat="1"/>
    <row r="411" s="30" customFormat="1"/>
    <row r="412" s="30" customFormat="1"/>
    <row r="413" s="30" customFormat="1"/>
    <row r="414" s="30" customFormat="1"/>
    <row r="415" s="30" customFormat="1"/>
    <row r="416" s="30" customFormat="1"/>
    <row r="417" s="30" customFormat="1"/>
    <row r="418" s="30" customFormat="1"/>
    <row r="419" s="30" customFormat="1"/>
    <row r="420" s="30" customFormat="1"/>
    <row r="421" s="30" customFormat="1"/>
    <row r="422" s="30" customFormat="1"/>
    <row r="423" s="30" customFormat="1"/>
    <row r="424" s="30" customFormat="1"/>
    <row r="425" s="30" customFormat="1"/>
    <row r="426" s="30" customFormat="1"/>
    <row r="427" s="30" customFormat="1"/>
    <row r="428" s="30" customFormat="1"/>
    <row r="429" s="30" customFormat="1"/>
    <row r="430" s="30" customFormat="1"/>
    <row r="431" s="30" customFormat="1"/>
    <row r="432" s="30" customFormat="1"/>
    <row r="433" s="30" customFormat="1"/>
    <row r="434" s="30" customFormat="1"/>
    <row r="435" s="30" customFormat="1"/>
    <row r="436" s="30" customFormat="1"/>
    <row r="437" s="30" customFormat="1"/>
    <row r="438" s="30" customFormat="1"/>
    <row r="439" s="30" customFormat="1"/>
    <row r="440" s="30" customFormat="1"/>
    <row r="441" s="30" customFormat="1"/>
    <row r="442" s="30" customFormat="1"/>
    <row r="443" s="30" customFormat="1"/>
    <row r="444" s="30" customFormat="1"/>
    <row r="445" s="30" customFormat="1"/>
    <row r="446" s="30" customFormat="1"/>
    <row r="447" s="30" customFormat="1"/>
    <row r="448" s="30" customFormat="1"/>
    <row r="449" s="30" customFormat="1"/>
    <row r="450" s="30" customFormat="1"/>
    <row r="451" s="30" customFormat="1"/>
    <row r="452" s="30" customFormat="1"/>
    <row r="453" s="30" customFormat="1"/>
    <row r="454" s="30" customFormat="1"/>
    <row r="455" s="30" customFormat="1"/>
    <row r="456" s="30" customFormat="1"/>
    <row r="457" s="30" customFormat="1"/>
    <row r="458" s="30" customFormat="1"/>
    <row r="459" s="30" customFormat="1"/>
    <row r="460" s="30" customFormat="1"/>
    <row r="461" s="30" customFormat="1"/>
    <row r="462" s="30" customFormat="1"/>
    <row r="463" s="30" customFormat="1"/>
    <row r="464" s="30" customFormat="1"/>
    <row r="465" s="30" customFormat="1"/>
    <row r="466" s="30" customFormat="1"/>
    <row r="467" s="30" customFormat="1"/>
    <row r="468" s="30" customFormat="1"/>
    <row r="469" s="30" customFormat="1"/>
    <row r="470" s="30" customFormat="1"/>
    <row r="471" s="30" customFormat="1"/>
    <row r="472" s="30" customFormat="1"/>
    <row r="473" s="30" customFormat="1"/>
    <row r="474" s="30" customFormat="1"/>
    <row r="475" s="30" customFormat="1"/>
    <row r="476" s="30" customFormat="1"/>
    <row r="477" s="30" customFormat="1"/>
    <row r="478" s="30" customFormat="1"/>
    <row r="479" s="30" customFormat="1"/>
    <row r="480" s="30" customFormat="1"/>
    <row r="481" s="30" customFormat="1"/>
    <row r="482" s="30" customFormat="1"/>
    <row r="483" s="30" customFormat="1"/>
    <row r="484" s="30" customFormat="1"/>
    <row r="485" s="30" customFormat="1"/>
    <row r="486" s="30" customFormat="1"/>
    <row r="487" s="30" customFormat="1"/>
    <row r="488" s="30" customFormat="1"/>
    <row r="489" s="30" customFormat="1"/>
    <row r="490" s="30" customFormat="1"/>
    <row r="491" s="30" customFormat="1"/>
    <row r="492" s="30" customFormat="1"/>
    <row r="493" s="30" customFormat="1"/>
    <row r="494" s="30" customFormat="1"/>
    <row r="495" s="30" customFormat="1"/>
    <row r="496" s="30" customFormat="1"/>
    <row r="497" s="30" customFormat="1"/>
    <row r="498" s="30" customFormat="1"/>
    <row r="499" s="30" customFormat="1"/>
    <row r="500" s="30" customFormat="1"/>
    <row r="501" s="30" customFormat="1"/>
    <row r="502" s="30" customFormat="1"/>
    <row r="503" s="30" customFormat="1"/>
    <row r="504" s="30" customFormat="1"/>
    <row r="505" s="30" customFormat="1"/>
    <row r="506" s="30" customFormat="1"/>
    <row r="507" s="30" customFormat="1"/>
    <row r="508" s="30" customFormat="1"/>
    <row r="509" s="30" customFormat="1"/>
    <row r="510" s="30" customFormat="1"/>
    <row r="511" s="30" customFormat="1"/>
    <row r="512" s="30" customFormat="1"/>
    <row r="513" s="30" customFormat="1"/>
    <row r="514" s="30" customFormat="1"/>
    <row r="515" s="30" customFormat="1"/>
    <row r="516" s="30" customFormat="1"/>
    <row r="517" s="30" customFormat="1"/>
    <row r="518" s="30" customFormat="1"/>
    <row r="519" s="30" customFormat="1"/>
    <row r="520" s="30" customFormat="1"/>
    <row r="521" s="30" customFormat="1"/>
    <row r="522" s="30" customFormat="1"/>
    <row r="523" s="30" customFormat="1"/>
    <row r="524" s="30" customFormat="1"/>
    <row r="525" s="30" customFormat="1"/>
    <row r="526" s="30" customFormat="1"/>
    <row r="527" s="30" customFormat="1"/>
    <row r="528" s="30" customFormat="1"/>
    <row r="529" s="30" customFormat="1"/>
    <row r="530" s="30" customFormat="1"/>
    <row r="531" s="30" customFormat="1"/>
    <row r="532" s="30" customFormat="1"/>
    <row r="533" s="30" customFormat="1"/>
    <row r="534" s="30" customFormat="1"/>
    <row r="535" s="30" customFormat="1"/>
    <row r="536" s="30" customFormat="1"/>
    <row r="537" s="30" customFormat="1"/>
    <row r="538" s="30" customFormat="1"/>
    <row r="539" s="30" customFormat="1"/>
    <row r="540" s="30" customFormat="1"/>
    <row r="541" s="30" customFormat="1"/>
    <row r="542" s="30" customFormat="1"/>
    <row r="543" s="30" customFormat="1"/>
    <row r="544" s="30" customFormat="1"/>
    <row r="545" s="30" customFormat="1"/>
    <row r="546" s="30" customFormat="1"/>
    <row r="547" s="30" customFormat="1"/>
    <row r="548" s="30" customFormat="1"/>
    <row r="549" s="30" customFormat="1"/>
    <row r="550" s="30" customFormat="1"/>
    <row r="551" s="30" customFormat="1"/>
    <row r="552" s="30" customFormat="1"/>
    <row r="553" s="30" customFormat="1"/>
    <row r="554" s="30" customFormat="1"/>
    <row r="555" s="30" customFormat="1"/>
    <row r="556" s="30" customFormat="1"/>
    <row r="557" s="30" customFormat="1"/>
    <row r="558" s="30" customFormat="1"/>
    <row r="559" s="30" customFormat="1"/>
    <row r="560" s="30" customFormat="1"/>
    <row r="561" s="30" customFormat="1"/>
    <row r="562" s="30" customFormat="1"/>
    <row r="563" s="30" customFormat="1"/>
    <row r="564" s="30" customFormat="1"/>
    <row r="565" s="30" customFormat="1"/>
    <row r="566" s="30" customFormat="1"/>
    <row r="567" s="30" customFormat="1"/>
    <row r="568" s="30" customFormat="1"/>
    <row r="569" s="30" customFormat="1"/>
    <row r="570" s="30" customFormat="1"/>
    <row r="571" s="30" customFormat="1"/>
    <row r="572" s="30" customFormat="1"/>
    <row r="573" s="30" customFormat="1"/>
    <row r="574" s="30" customFormat="1"/>
    <row r="575" s="30" customFormat="1"/>
    <row r="576" s="30" customFormat="1"/>
    <row r="577" s="30" customFormat="1"/>
    <row r="578" s="30" customFormat="1"/>
    <row r="579" s="30" customFormat="1"/>
    <row r="580" s="30" customFormat="1"/>
    <row r="581" s="30" customFormat="1"/>
    <row r="582" s="30" customFormat="1"/>
    <row r="583" s="30" customFormat="1"/>
    <row r="584" s="30" customFormat="1"/>
    <row r="585" s="30" customFormat="1"/>
    <row r="586" s="30" customFormat="1"/>
    <row r="587" s="30" customFormat="1"/>
    <row r="588" s="30" customFormat="1"/>
    <row r="589" s="30" customFormat="1"/>
    <row r="590" s="30" customFormat="1"/>
    <row r="591" s="30" customFormat="1"/>
    <row r="592" s="30" customFormat="1"/>
    <row r="593" s="30" customFormat="1"/>
    <row r="594" s="30" customFormat="1"/>
    <row r="595" s="30" customFormat="1"/>
    <row r="596" s="30" customFormat="1"/>
    <row r="597" s="30" customFormat="1"/>
    <row r="598" s="30" customFormat="1"/>
    <row r="599" s="30" customFormat="1"/>
    <row r="600" s="30" customFormat="1"/>
    <row r="601" s="30" customFormat="1"/>
    <row r="602" s="30" customFormat="1"/>
    <row r="603" s="30" customFormat="1"/>
    <row r="604" s="30" customFormat="1"/>
    <row r="605" s="30" customFormat="1"/>
    <row r="606" s="30" customFormat="1"/>
    <row r="607" s="30" customFormat="1"/>
    <row r="608" s="30" customFormat="1"/>
    <row r="609" s="30" customFormat="1"/>
    <row r="610" s="30" customFormat="1"/>
    <row r="611" s="30" customFormat="1"/>
    <row r="612" s="30" customFormat="1"/>
    <row r="613" s="30" customFormat="1"/>
    <row r="614" s="30" customFormat="1"/>
    <row r="615" s="30" customFormat="1"/>
    <row r="616" s="30" customFormat="1"/>
    <row r="617" s="30" customFormat="1"/>
    <row r="618" s="30" customFormat="1"/>
    <row r="619" s="30" customFormat="1"/>
    <row r="620" s="30" customFormat="1"/>
    <row r="621" s="30" customFormat="1"/>
    <row r="622" s="30" customFormat="1"/>
    <row r="623" s="30" customFormat="1"/>
    <row r="624" s="30" customFormat="1"/>
    <row r="625" s="30" customFormat="1"/>
    <row r="626" s="30" customFormat="1"/>
    <row r="627" s="30" customFormat="1"/>
    <row r="628" s="30" customFormat="1"/>
    <row r="629" s="30" customFormat="1"/>
    <row r="630" s="30" customFormat="1"/>
    <row r="631" s="30" customFormat="1"/>
    <row r="632" s="30" customFormat="1"/>
    <row r="633" s="30" customFormat="1"/>
    <row r="634" s="30" customFormat="1"/>
    <row r="635" s="30" customFormat="1"/>
    <row r="636" s="30" customFormat="1"/>
    <row r="637" s="30" customFormat="1"/>
    <row r="638" s="30" customFormat="1"/>
    <row r="639" s="30" customFormat="1"/>
    <row r="640" s="30" customFormat="1"/>
    <row r="641" s="30" customFormat="1"/>
    <row r="642" s="30" customFormat="1"/>
    <row r="643" s="30" customFormat="1"/>
    <row r="644" s="30" customFormat="1"/>
    <row r="645" s="30" customFormat="1"/>
    <row r="646" s="30" customFormat="1"/>
    <row r="647" s="30" customFormat="1"/>
    <row r="648" s="30" customFormat="1"/>
    <row r="649" s="30" customFormat="1"/>
    <row r="650" s="30" customFormat="1"/>
    <row r="651" s="30" customFormat="1"/>
    <row r="652" s="30" customFormat="1"/>
    <row r="653" s="30" customFormat="1"/>
    <row r="654" s="30" customFormat="1"/>
    <row r="655" s="30" customFormat="1"/>
    <row r="656" s="30" customFormat="1"/>
    <row r="657" s="30" customFormat="1"/>
    <row r="658" s="30" customFormat="1"/>
    <row r="659" s="30" customFormat="1"/>
    <row r="660" s="30" customFormat="1"/>
    <row r="661" s="30" customFormat="1"/>
    <row r="662" s="30" customFormat="1"/>
    <row r="663" s="30" customFormat="1"/>
    <row r="664" s="30" customFormat="1"/>
    <row r="665" s="30" customFormat="1"/>
    <row r="666" s="30" customFormat="1"/>
    <row r="667" s="30" customFormat="1"/>
    <row r="668" s="30" customFormat="1"/>
    <row r="669" s="30" customFormat="1"/>
    <row r="670" s="30" customFormat="1"/>
    <row r="671" s="30" customFormat="1"/>
    <row r="672" s="30" customFormat="1"/>
    <row r="673" s="30" customFormat="1"/>
    <row r="674" s="30" customFormat="1"/>
    <row r="675" s="30" customFormat="1"/>
    <row r="676" s="30" customFormat="1"/>
    <row r="677" s="30" customFormat="1"/>
    <row r="678" s="30" customFormat="1"/>
    <row r="679" s="30" customFormat="1"/>
    <row r="680" s="30" customFormat="1"/>
    <row r="681" s="30" customFormat="1"/>
    <row r="682" s="30" customFormat="1"/>
    <row r="683" s="30" customFormat="1"/>
    <row r="684" s="30" customFormat="1"/>
    <row r="685" s="30" customFormat="1"/>
    <row r="686" s="30" customFormat="1"/>
    <row r="687" s="30" customFormat="1"/>
    <row r="688" s="30" customFormat="1"/>
    <row r="689" s="30" customFormat="1"/>
    <row r="690" s="30" customFormat="1"/>
    <row r="691" s="30" customFormat="1"/>
    <row r="692" s="30" customFormat="1"/>
    <row r="693" s="30" customFormat="1"/>
    <row r="694" s="30" customFormat="1"/>
    <row r="695" s="30" customFormat="1"/>
    <row r="696" s="30" customFormat="1"/>
    <row r="697" s="30" customFormat="1"/>
    <row r="698" s="30" customFormat="1"/>
    <row r="699" s="30" customFormat="1"/>
    <row r="700" s="30" customFormat="1"/>
    <row r="701" s="30" customFormat="1"/>
    <row r="702" s="30" customFormat="1"/>
    <row r="703" s="30" customFormat="1"/>
    <row r="704" s="30" customFormat="1"/>
    <row r="705" s="30" customFormat="1"/>
    <row r="706" s="30" customFormat="1"/>
    <row r="707" s="30" customFormat="1"/>
    <row r="708" s="30" customFormat="1"/>
    <row r="709" s="30" customFormat="1"/>
    <row r="710" s="30" customFormat="1"/>
    <row r="711" s="30" customFormat="1"/>
    <row r="712" s="30" customFormat="1"/>
    <row r="713" s="30" customFormat="1"/>
    <row r="714" s="30" customFormat="1"/>
    <row r="715" s="30" customFormat="1"/>
    <row r="716" s="30" customFormat="1"/>
    <row r="717" s="30" customFormat="1"/>
    <row r="718" s="30" customFormat="1"/>
    <row r="719" s="30" customFormat="1"/>
    <row r="720" s="30" customFormat="1"/>
    <row r="721" s="30" customFormat="1"/>
    <row r="722" s="30" customFormat="1"/>
    <row r="723" s="30" customFormat="1"/>
    <row r="724" s="30" customFormat="1"/>
    <row r="725" s="30" customFormat="1"/>
    <row r="726" s="30" customFormat="1"/>
    <row r="727" s="30" customFormat="1"/>
    <row r="728" s="30" customFormat="1"/>
    <row r="729" s="30" customFormat="1"/>
    <row r="730" s="30" customFormat="1"/>
    <row r="731" s="30" customFormat="1"/>
    <row r="732" s="30" customFormat="1"/>
    <row r="733" s="30" customFormat="1"/>
    <row r="734" s="30" customFormat="1"/>
    <row r="735" s="30" customFormat="1"/>
    <row r="736" s="30" customFormat="1"/>
    <row r="737" s="30" customFormat="1"/>
    <row r="738" s="30" customFormat="1"/>
    <row r="739" s="30" customFormat="1"/>
    <row r="740" s="30" customFormat="1"/>
    <row r="741" s="30" customFormat="1"/>
    <row r="742" s="30" customFormat="1"/>
    <row r="743" s="30" customFormat="1"/>
    <row r="744" s="30" customFormat="1"/>
    <row r="745" s="30" customFormat="1"/>
    <row r="746" s="30" customFormat="1"/>
    <row r="747" s="30" customFormat="1"/>
    <row r="748" s="30" customFormat="1"/>
    <row r="749" s="30" customFormat="1"/>
    <row r="750" s="30" customFormat="1"/>
    <row r="751" s="30" customFormat="1"/>
    <row r="752" s="30" customFormat="1"/>
    <row r="753" s="30" customFormat="1"/>
    <row r="754" s="30" customFormat="1"/>
    <row r="755" s="30" customFormat="1"/>
    <row r="756" s="30" customFormat="1"/>
    <row r="757" s="30" customFormat="1"/>
    <row r="758" s="30" customFormat="1"/>
    <row r="759" s="30" customFormat="1"/>
    <row r="760" s="30" customFormat="1"/>
    <row r="761" s="30" customFormat="1"/>
    <row r="762" s="30" customFormat="1"/>
    <row r="763" s="30" customFormat="1"/>
    <row r="764" s="30" customFormat="1"/>
    <row r="765" s="30" customFormat="1"/>
    <row r="766" s="30" customFormat="1"/>
    <row r="767" s="30" customFormat="1"/>
    <row r="768" s="30" customFormat="1"/>
    <row r="769" s="30" customFormat="1"/>
    <row r="770" s="30" customFormat="1"/>
    <row r="771" s="30" customFormat="1"/>
    <row r="772" s="30" customFormat="1"/>
    <row r="773" s="30" customFormat="1"/>
    <row r="774" s="30" customFormat="1"/>
    <row r="775" s="30" customFormat="1"/>
    <row r="776" s="30" customFormat="1"/>
    <row r="777" s="30" customFormat="1"/>
    <row r="778" s="30" customFormat="1"/>
    <row r="779" s="30" customFormat="1"/>
    <row r="780" s="30" customFormat="1"/>
    <row r="781" s="30" customFormat="1"/>
    <row r="782" s="30" customFormat="1"/>
    <row r="783" s="30" customFormat="1"/>
    <row r="784" s="30" customFormat="1"/>
    <row r="785" s="30" customFormat="1"/>
    <row r="786" s="30" customFormat="1"/>
    <row r="787" s="30" customFormat="1"/>
    <row r="788" s="30" customFormat="1"/>
    <row r="789" s="30" customFormat="1"/>
    <row r="790" s="30" customFormat="1"/>
    <row r="791" s="30" customFormat="1"/>
    <row r="792" s="30" customFormat="1"/>
    <row r="793" s="30" customFormat="1"/>
    <row r="794" s="30" customFormat="1"/>
    <row r="795" s="30" customFormat="1"/>
    <row r="796" s="30" customFormat="1"/>
    <row r="797" s="30" customFormat="1"/>
    <row r="798" s="30" customFormat="1"/>
    <row r="799" s="30" customFormat="1"/>
    <row r="800" s="30" customFormat="1"/>
    <row r="801" s="30" customFormat="1"/>
    <row r="802" s="30" customFormat="1"/>
    <row r="803" s="30" customFormat="1"/>
    <row r="804" s="30" customFormat="1"/>
    <row r="805" s="30" customFormat="1"/>
    <row r="806" s="30" customFormat="1"/>
    <row r="807" s="30" customFormat="1"/>
    <row r="808" s="30" customFormat="1"/>
    <row r="809" s="30" customFormat="1"/>
    <row r="810" s="30" customFormat="1"/>
    <row r="811" s="30" customFormat="1"/>
    <row r="812" s="30" customFormat="1"/>
    <row r="813" s="30" customFormat="1"/>
    <row r="814" s="30" customFormat="1"/>
    <row r="815" s="30" customFormat="1"/>
    <row r="816" s="30" customFormat="1"/>
    <row r="817" s="30" customFormat="1"/>
    <row r="818" s="30" customFormat="1"/>
    <row r="819" s="30" customFormat="1"/>
    <row r="820" s="30" customFormat="1"/>
    <row r="821" s="30" customFormat="1"/>
    <row r="822" s="30" customFormat="1"/>
    <row r="823" s="30" customFormat="1"/>
    <row r="824" s="30" customFormat="1"/>
    <row r="825" s="30" customFormat="1"/>
    <row r="826" s="30" customFormat="1"/>
    <row r="827" s="30" customFormat="1"/>
    <row r="828" s="30" customFormat="1"/>
    <row r="829" s="30" customFormat="1"/>
    <row r="830" s="30" customFormat="1"/>
    <row r="831" s="30" customFormat="1"/>
    <row r="832" s="30" customFormat="1"/>
    <row r="833" s="30" customFormat="1"/>
    <row r="834" s="30" customFormat="1"/>
    <row r="835" s="30" customFormat="1"/>
    <row r="836" s="30" customFormat="1"/>
    <row r="837" s="30" customFormat="1"/>
    <row r="838" s="30" customFormat="1"/>
    <row r="839" s="30" customFormat="1"/>
    <row r="840" s="30" customFormat="1"/>
    <row r="841" s="30" customFormat="1"/>
    <row r="842" s="30" customFormat="1"/>
    <row r="843" s="30" customFormat="1"/>
    <row r="844" s="30" customFormat="1"/>
    <row r="845" s="30" customFormat="1"/>
    <row r="846" s="30" customFormat="1"/>
    <row r="847" s="30" customFormat="1"/>
    <row r="848" s="30" customFormat="1"/>
    <row r="849" s="30" customFormat="1"/>
    <row r="850" s="30" customFormat="1"/>
    <row r="851" s="30" customFormat="1"/>
    <row r="852" s="30" customFormat="1"/>
    <row r="853" s="30" customFormat="1"/>
    <row r="854" s="30" customFormat="1"/>
    <row r="855" s="30" customFormat="1"/>
    <row r="856" s="30" customFormat="1"/>
    <row r="857" s="30" customFormat="1"/>
    <row r="858" s="30" customFormat="1"/>
    <row r="859" s="30" customFormat="1"/>
    <row r="860" s="30" customFormat="1"/>
    <row r="861" s="30" customFormat="1"/>
    <row r="862" s="30" customFormat="1"/>
    <row r="863" s="30" customFormat="1"/>
    <row r="864" s="30" customFormat="1"/>
    <row r="865" s="30" customFormat="1"/>
    <row r="866" s="30" customFormat="1"/>
    <row r="867" s="30" customFormat="1"/>
    <row r="868" s="30" customFormat="1"/>
    <row r="869" s="30" customFormat="1"/>
    <row r="870" s="30" customFormat="1"/>
    <row r="871" s="30" customFormat="1"/>
    <row r="872" s="30" customFormat="1"/>
    <row r="873" s="30" customFormat="1"/>
    <row r="874" s="30" customFormat="1"/>
    <row r="875" s="30" customFormat="1"/>
    <row r="876" s="30" customFormat="1"/>
    <row r="877" s="30" customFormat="1"/>
    <row r="878" s="30" customFormat="1"/>
    <row r="879" s="30" customFormat="1"/>
    <row r="880" s="30" customFormat="1"/>
    <row r="881" s="30" customFormat="1"/>
    <row r="882" s="30" customFormat="1"/>
    <row r="883" s="30" customFormat="1"/>
    <row r="884" s="30" customFormat="1"/>
    <row r="885" s="30" customFormat="1"/>
    <row r="886" s="30" customFormat="1"/>
    <row r="887" s="30" customFormat="1"/>
    <row r="888" s="30" customFormat="1"/>
    <row r="889" s="30" customFormat="1"/>
    <row r="890" s="30" customFormat="1"/>
    <row r="891" s="30" customFormat="1"/>
    <row r="892" s="30" customFormat="1"/>
    <row r="893" s="30" customFormat="1"/>
    <row r="894" s="30" customFormat="1"/>
    <row r="895" s="30" customFormat="1"/>
    <row r="896" s="30" customFormat="1"/>
    <row r="897" spans="2:3" s="30" customFormat="1"/>
    <row r="898" spans="2:3" s="30" customFormat="1">
      <c r="B898" s="10"/>
      <c r="C898" s="10"/>
    </row>
  </sheetData>
  <sheetProtection formatCells="0" formatColumns="0" formatRows="0" insertColumns="0" insertRows="0" insertHyperlinks="0" deleteColumns="0" deleteRows="0"/>
  <autoFilter ref="B15:L114"/>
  <customSheetViews>
    <customSheetView guid="{65BD891A-528A-4995-A919-37178D6D02B3}" showAutoFilter="1" topLeftCell="K27">
      <selection activeCell="V33" sqref="V27:W33"/>
      <rowBreaks count="1" manualBreakCount="1">
        <brk id="76" max="16383" man="1"/>
      </rowBreaks>
      <pageMargins left="0.7" right="0.7" top="0.75" bottom="0.75" header="0.3" footer="0.3"/>
      <pageSetup paperSize="9" scale="52" orientation="portrait" r:id="rId1"/>
      <autoFilter ref="B15:L114"/>
    </customSheetView>
    <customSheetView guid="{9B440751-B4FF-4EE1-A0DA-CB8EB4A26F70}" scale="80" showAutoFilter="1" topLeftCell="A97">
      <selection activeCell="M113" sqref="M113"/>
      <rowBreaks count="1" manualBreakCount="1">
        <brk id="76" max="16383" man="1"/>
      </rowBreaks>
      <pageMargins left="0.7" right="0.7" top="0.75" bottom="0.75" header="0.3" footer="0.3"/>
      <pageSetup paperSize="9" scale="52" orientation="portrait" r:id="rId2"/>
      <autoFilter ref="B15:M113"/>
    </customSheetView>
    <customSheetView guid="{6FBC0F11-A326-4FC8-AA96-CA6BF44E0174}" scale="80" showAutoFilter="1" hiddenColumns="1" topLeftCell="A19">
      <selection activeCell="L25" sqref="L25"/>
      <rowBreaks count="1" manualBreakCount="1">
        <brk id="76" max="16383" man="1"/>
      </rowBreaks>
      <pageMargins left="0.7" right="0.7" top="0.75" bottom="0.75" header="0.3" footer="0.3"/>
      <pageSetup paperSize="9" scale="52" orientation="portrait" r:id="rId3"/>
      <autoFilter ref="B15:L111"/>
    </customSheetView>
    <customSheetView guid="{608F1F58-0C70-4BD6-A398-FFB57FE9431A}" showAutoFilter="1">
      <rowBreaks count="1" manualBreakCount="1">
        <brk id="76" max="16383" man="1"/>
      </rowBreaks>
      <pageMargins left="0.7" right="0.7" top="0.75" bottom="0.75" header="0.3" footer="0.3"/>
      <pageSetup paperSize="9" scale="52" orientation="portrait" r:id="rId4"/>
      <autoFilter ref="B15:L114"/>
    </customSheetView>
  </customSheetViews>
  <mergeCells count="58">
    <mergeCell ref="C32:C33"/>
    <mergeCell ref="E32:E33"/>
    <mergeCell ref="F32:F33"/>
    <mergeCell ref="B32:B33"/>
    <mergeCell ref="C70:C71"/>
    <mergeCell ref="B57:B58"/>
    <mergeCell ref="C57:C58"/>
    <mergeCell ref="E41:E42"/>
    <mergeCell ref="F41:F42"/>
    <mergeCell ref="B41:B42"/>
    <mergeCell ref="E43:E44"/>
    <mergeCell ref="F43:F44"/>
    <mergeCell ref="B89:B90"/>
    <mergeCell ref="E89:E90"/>
    <mergeCell ref="F89:F90"/>
    <mergeCell ref="B114:F114"/>
    <mergeCell ref="C89:C91"/>
    <mergeCell ref="B111:B112"/>
    <mergeCell ref="C111:C112"/>
    <mergeCell ref="F111:F112"/>
    <mergeCell ref="B17:B19"/>
    <mergeCell ref="E17:E19"/>
    <mergeCell ref="F17:F19"/>
    <mergeCell ref="F20:F22"/>
    <mergeCell ref="B20:B22"/>
    <mergeCell ref="E20:E22"/>
    <mergeCell ref="E23:E25"/>
    <mergeCell ref="F23:F25"/>
    <mergeCell ref="E64:E65"/>
    <mergeCell ref="B64:B65"/>
    <mergeCell ref="F64:F65"/>
    <mergeCell ref="B52:B53"/>
    <mergeCell ref="B43:B44"/>
    <mergeCell ref="F35:F36"/>
    <mergeCell ref="B27:B28"/>
    <mergeCell ref="E27:E28"/>
    <mergeCell ref="F27:F28"/>
    <mergeCell ref="B23:B25"/>
    <mergeCell ref="B29:B30"/>
    <mergeCell ref="E52:E53"/>
    <mergeCell ref="F52:F53"/>
    <mergeCell ref="E35:E36"/>
    <mergeCell ref="E87:E88"/>
    <mergeCell ref="F87:F88"/>
    <mergeCell ref="B72:B73"/>
    <mergeCell ref="E29:E30"/>
    <mergeCell ref="F29:F30"/>
    <mergeCell ref="B37:B38"/>
    <mergeCell ref="C37:C38"/>
    <mergeCell ref="E37:E38"/>
    <mergeCell ref="F37:F38"/>
    <mergeCell ref="B39:B40"/>
    <mergeCell ref="E39:E40"/>
    <mergeCell ref="F39:F40"/>
    <mergeCell ref="E72:E73"/>
    <mergeCell ref="F72:F73"/>
    <mergeCell ref="B87:B88"/>
    <mergeCell ref="B35:B36"/>
  </mergeCells>
  <pageMargins left="0.7" right="0.7" top="0.75" bottom="0.75" header="0.3" footer="0.3"/>
  <pageSetup paperSize="9" scale="52" orientation="portrait" r:id="rId5"/>
  <rowBreaks count="1" manualBreakCount="1">
    <brk id="76" max="16383" man="1"/>
  </rowBreaks>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XEQ593"/>
  <sheetViews>
    <sheetView zoomScale="98" zoomScaleNormal="98" workbookViewId="0"/>
  </sheetViews>
  <sheetFormatPr baseColWidth="10" defaultColWidth="11.42578125" defaultRowHeight="15"/>
  <cols>
    <col min="1" max="1" width="11.42578125" style="30"/>
    <col min="2" max="2" width="6.28515625" style="10" customWidth="1"/>
    <col min="3" max="3" width="64.28515625" style="10" bestFit="1" customWidth="1"/>
    <col min="4" max="5" width="25.7109375" style="10" customWidth="1"/>
    <col min="6" max="6" width="21.85546875" style="10" bestFit="1" customWidth="1"/>
    <col min="7" max="7" width="19.28515625" style="10" customWidth="1"/>
    <col min="8" max="8" width="19.85546875" style="30" customWidth="1"/>
    <col min="9" max="9" width="23.7109375" style="41" bestFit="1" customWidth="1"/>
    <col min="10" max="63" width="11.42578125" style="30"/>
    <col min="64" max="16384" width="11.42578125" style="10"/>
  </cols>
  <sheetData>
    <row r="1" spans="1:9" s="30" customFormat="1">
      <c r="A1" s="30" t="s">
        <v>540</v>
      </c>
      <c r="I1" s="41"/>
    </row>
    <row r="2" spans="1:9" s="30" customFormat="1">
      <c r="I2" s="41"/>
    </row>
    <row r="3" spans="1:9" s="30" customFormat="1">
      <c r="I3" s="41"/>
    </row>
    <row r="4" spans="1:9" s="30" customFormat="1">
      <c r="I4" s="41"/>
    </row>
    <row r="5" spans="1:9" s="30" customFormat="1">
      <c r="I5" s="41"/>
    </row>
    <row r="6" spans="1:9" s="30" customFormat="1">
      <c r="I6" s="41"/>
    </row>
    <row r="7" spans="1:9" s="30" customFormat="1">
      <c r="I7" s="41"/>
    </row>
    <row r="8" spans="1:9" s="30" customFormat="1">
      <c r="I8" s="41"/>
    </row>
    <row r="9" spans="1:9" s="30" customFormat="1">
      <c r="I9" s="41"/>
    </row>
    <row r="10" spans="1:9" s="30" customFormat="1">
      <c r="I10" s="41"/>
    </row>
    <row r="11" spans="1:9" s="30" customFormat="1" ht="15" customHeight="1">
      <c r="I11" s="41"/>
    </row>
    <row r="12" spans="1:9" s="30" customFormat="1" ht="15" customHeight="1">
      <c r="G12" s="41"/>
      <c r="I12" s="41"/>
    </row>
    <row r="13" spans="1:9" s="30" customFormat="1" ht="15" customHeight="1">
      <c r="I13" s="41"/>
    </row>
    <row r="14" spans="1:9" s="30" customFormat="1" ht="15" customHeight="1" thickBot="1">
      <c r="I14" s="41"/>
    </row>
    <row r="15" spans="1:9" ht="15" customHeight="1">
      <c r="B15" s="134" t="s">
        <v>127</v>
      </c>
      <c r="C15" s="135" t="s">
        <v>128</v>
      </c>
      <c r="D15" s="135" t="s">
        <v>40</v>
      </c>
      <c r="E15" s="136" t="s">
        <v>41</v>
      </c>
      <c r="F15" s="139" t="s">
        <v>321</v>
      </c>
      <c r="G15" s="197" t="s">
        <v>343</v>
      </c>
      <c r="H15" s="139" t="s">
        <v>466</v>
      </c>
      <c r="I15" s="395" t="s">
        <v>528</v>
      </c>
    </row>
    <row r="16" spans="1:9" ht="280.5">
      <c r="B16" s="241">
        <v>1</v>
      </c>
      <c r="C16" s="13" t="s">
        <v>129</v>
      </c>
      <c r="D16" s="120" t="s">
        <v>424</v>
      </c>
      <c r="E16" s="137" t="s">
        <v>425</v>
      </c>
      <c r="F16" s="140">
        <v>270344</v>
      </c>
      <c r="G16" s="191">
        <v>280428</v>
      </c>
      <c r="H16" s="223">
        <v>292299</v>
      </c>
      <c r="I16" s="396">
        <v>305652</v>
      </c>
    </row>
    <row r="17" spans="1:1023 1025:2047 2049:3071 3073:4095 4097:5119 5121:6143 6145:7167 7169:8191 8193:9215 9217:10239 10241:11263 11265:12287 12289:13311 13313:14335 14337:15359 15361:16371">
      <c r="B17" s="241">
        <v>2</v>
      </c>
      <c r="C17" s="11" t="s">
        <v>427</v>
      </c>
      <c r="D17" s="9" t="s">
        <v>30</v>
      </c>
      <c r="E17" s="138" t="s">
        <v>92</v>
      </c>
      <c r="F17" s="141" t="s">
        <v>326</v>
      </c>
      <c r="G17" s="192" t="s">
        <v>326</v>
      </c>
      <c r="H17" s="141" t="s">
        <v>326</v>
      </c>
      <c r="I17" s="397" t="s">
        <v>326</v>
      </c>
    </row>
    <row r="18" spans="1:1023 1025:2047 2049:3071 3073:4095 4097:5119 5121:6143 6145:7167 7169:8191 8193:9215 9217:10239 10241:11263 11265:12287 12289:13311 13313:14335 14337:15359 15361:16371" ht="15" customHeight="1">
      <c r="B18" s="241">
        <v>3</v>
      </c>
      <c r="C18" s="13" t="s">
        <v>130</v>
      </c>
      <c r="D18" s="121" t="s">
        <v>131</v>
      </c>
      <c r="E18" s="148" t="s">
        <v>71</v>
      </c>
      <c r="F18" s="140">
        <v>9165</v>
      </c>
      <c r="G18" s="191">
        <v>7746</v>
      </c>
      <c r="H18" s="238">
        <v>4825</v>
      </c>
      <c r="I18" s="398" t="s">
        <v>304</v>
      </c>
    </row>
    <row r="19" spans="1:1023 1025:2047 2049:3071 3073:4095 4097:5119 5121:6143 6145:7167 7169:8191 8193:9215 9217:10239 10241:11263 11265:12287 12289:13311 13313:14335 14337:15359 15361:16371" ht="15" customHeight="1">
      <c r="B19" s="241">
        <v>4</v>
      </c>
      <c r="C19" s="13" t="s">
        <v>132</v>
      </c>
      <c r="D19" s="9" t="s">
        <v>133</v>
      </c>
      <c r="E19" s="138" t="s">
        <v>32</v>
      </c>
      <c r="F19" s="142" t="s">
        <v>304</v>
      </c>
      <c r="G19" s="193" t="s">
        <v>304</v>
      </c>
      <c r="H19" s="224">
        <v>4900</v>
      </c>
      <c r="I19" s="398" t="s">
        <v>304</v>
      </c>
    </row>
    <row r="20" spans="1:1023 1025:2047 2049:3071 3073:4095 4097:5119 5121:6143 6145:7167 7169:8191 8193:9215 9217:10239 10241:11263 11265:12287 12289:13311 13313:14335 14337:15359 15361:16371" ht="15" customHeight="1">
      <c r="B20" s="241">
        <v>5</v>
      </c>
      <c r="C20" s="13" t="s">
        <v>134</v>
      </c>
      <c r="D20" s="121" t="s">
        <v>135</v>
      </c>
      <c r="E20" s="148" t="s">
        <v>135</v>
      </c>
      <c r="F20" s="142">
        <v>3702</v>
      </c>
      <c r="G20" s="193">
        <v>3424</v>
      </c>
      <c r="H20" s="224" t="s">
        <v>304</v>
      </c>
      <c r="I20" s="398" t="s">
        <v>304</v>
      </c>
    </row>
    <row r="21" spans="1:1023 1025:2047 2049:3071 3073:4095 4097:5119 5121:6143 6145:7167 7169:8191 8193:9215 9217:10239 10241:11263 11265:12287 12289:13311 13313:14335 14337:15359 15361:16371" s="17" customFormat="1" ht="15" customHeight="1">
      <c r="A21" s="47"/>
      <c r="B21" s="241">
        <v>6</v>
      </c>
      <c r="C21" s="13" t="s">
        <v>136</v>
      </c>
      <c r="D21" s="9" t="s">
        <v>137</v>
      </c>
      <c r="E21" s="138" t="s">
        <v>138</v>
      </c>
      <c r="F21" s="142">
        <v>2403</v>
      </c>
      <c r="G21" s="193">
        <v>2239</v>
      </c>
      <c r="H21" s="224">
        <v>2122</v>
      </c>
      <c r="I21" s="399">
        <v>2048</v>
      </c>
      <c r="J21" s="49"/>
      <c r="K21" s="47"/>
      <c r="L21" s="47"/>
      <c r="M21" s="48"/>
      <c r="N21" s="49"/>
      <c r="O21" s="47"/>
      <c r="P21" s="47"/>
      <c r="Q21" s="48"/>
      <c r="R21" s="49"/>
      <c r="S21" s="47"/>
      <c r="T21" s="47"/>
      <c r="U21" s="48"/>
      <c r="V21" s="49"/>
      <c r="W21" s="47"/>
      <c r="X21" s="47"/>
      <c r="Y21" s="48"/>
      <c r="Z21" s="49"/>
      <c r="AA21" s="47"/>
      <c r="AB21" s="47"/>
      <c r="AC21" s="48"/>
      <c r="AD21" s="49"/>
      <c r="AE21" s="47"/>
      <c r="AF21" s="47"/>
      <c r="AG21" s="48"/>
      <c r="AH21" s="49"/>
      <c r="AI21" s="47"/>
      <c r="AJ21" s="47"/>
      <c r="AK21" s="48"/>
      <c r="AL21" s="49"/>
      <c r="AM21" s="47"/>
      <c r="AN21" s="47"/>
      <c r="AO21" s="48"/>
      <c r="AP21" s="49"/>
      <c r="AQ21" s="47"/>
      <c r="AR21" s="47"/>
      <c r="AS21" s="48"/>
      <c r="AT21" s="49"/>
      <c r="AU21" s="47"/>
      <c r="AV21" s="47"/>
      <c r="AW21" s="48"/>
      <c r="AX21" s="49"/>
      <c r="AY21" s="47"/>
      <c r="AZ21" s="47"/>
      <c r="BA21" s="48"/>
      <c r="BB21" s="49"/>
      <c r="BC21" s="47"/>
      <c r="BD21" s="47"/>
      <c r="BE21" s="48"/>
      <c r="BF21" s="49"/>
      <c r="BG21" s="47"/>
      <c r="BH21" s="47"/>
      <c r="BI21" s="48"/>
      <c r="BJ21" s="49"/>
      <c r="BK21" s="47"/>
      <c r="BM21" s="14"/>
      <c r="BN21" s="15"/>
      <c r="BO21" s="16"/>
      <c r="BQ21" s="14"/>
      <c r="BR21" s="15"/>
      <c r="BS21" s="16"/>
      <c r="BU21" s="14"/>
      <c r="BV21" s="15"/>
      <c r="BW21" s="16"/>
      <c r="BY21" s="14"/>
      <c r="BZ21" s="15"/>
      <c r="CA21" s="16"/>
      <c r="CC21" s="14"/>
      <c r="CD21" s="15"/>
      <c r="CE21" s="16"/>
      <c r="CG21" s="14"/>
      <c r="CH21" s="15"/>
      <c r="CI21" s="16"/>
      <c r="CK21" s="14"/>
      <c r="CL21" s="15"/>
      <c r="CM21" s="16"/>
      <c r="CO21" s="14"/>
      <c r="CP21" s="15"/>
      <c r="CQ21" s="16"/>
      <c r="CS21" s="14"/>
      <c r="CT21" s="15"/>
      <c r="CU21" s="16"/>
      <c r="CW21" s="14"/>
      <c r="CX21" s="15"/>
      <c r="CY21" s="16"/>
      <c r="DA21" s="14"/>
      <c r="DB21" s="15"/>
      <c r="DC21" s="16"/>
      <c r="DE21" s="14"/>
      <c r="DF21" s="15"/>
      <c r="DG21" s="16"/>
      <c r="DI21" s="14"/>
      <c r="DJ21" s="15"/>
      <c r="DK21" s="16"/>
      <c r="DM21" s="14"/>
      <c r="DN21" s="15"/>
      <c r="DO21" s="16"/>
      <c r="DQ21" s="14"/>
      <c r="DR21" s="15"/>
      <c r="DS21" s="16"/>
      <c r="DU21" s="14"/>
      <c r="DV21" s="15"/>
      <c r="DW21" s="16"/>
      <c r="DY21" s="14"/>
      <c r="DZ21" s="15"/>
      <c r="EA21" s="16"/>
      <c r="EC21" s="14"/>
      <c r="ED21" s="15"/>
      <c r="EE21" s="16"/>
      <c r="EG21" s="14"/>
      <c r="EH21" s="15"/>
      <c r="EI21" s="16"/>
      <c r="EK21" s="14"/>
      <c r="EL21" s="15"/>
      <c r="EM21" s="16"/>
      <c r="EO21" s="14"/>
      <c r="EP21" s="15"/>
      <c r="EQ21" s="16"/>
      <c r="ES21" s="14"/>
      <c r="ET21" s="15"/>
      <c r="EU21" s="16"/>
      <c r="EW21" s="14"/>
      <c r="EX21" s="15"/>
      <c r="EY21" s="16"/>
      <c r="FA21" s="14"/>
      <c r="FB21" s="15"/>
      <c r="FC21" s="16"/>
      <c r="FE21" s="14"/>
      <c r="FF21" s="15"/>
      <c r="FG21" s="16"/>
      <c r="FI21" s="14"/>
      <c r="FJ21" s="15"/>
      <c r="FK21" s="16"/>
      <c r="FM21" s="14"/>
      <c r="FN21" s="15"/>
      <c r="FO21" s="16"/>
      <c r="FQ21" s="14"/>
      <c r="FR21" s="15"/>
      <c r="FS21" s="16"/>
      <c r="FU21" s="14"/>
      <c r="FV21" s="15"/>
      <c r="FW21" s="16"/>
      <c r="FY21" s="14"/>
      <c r="FZ21" s="15"/>
      <c r="GA21" s="16"/>
      <c r="GC21" s="14"/>
      <c r="GD21" s="15"/>
      <c r="GE21" s="16"/>
      <c r="GG21" s="14"/>
      <c r="GH21" s="15"/>
      <c r="GI21" s="16"/>
      <c r="GK21" s="14"/>
      <c r="GL21" s="15"/>
      <c r="GM21" s="16"/>
      <c r="GO21" s="14"/>
      <c r="GP21" s="15"/>
      <c r="GQ21" s="16"/>
      <c r="GS21" s="14"/>
      <c r="GT21" s="15"/>
      <c r="GU21" s="16"/>
      <c r="GW21" s="14"/>
      <c r="GX21" s="15"/>
      <c r="GY21" s="16"/>
      <c r="HA21" s="14"/>
      <c r="HB21" s="15"/>
      <c r="HC21" s="16"/>
      <c r="HE21" s="14"/>
      <c r="HF21" s="15"/>
      <c r="HG21" s="16"/>
      <c r="HI21" s="14"/>
      <c r="HJ21" s="15"/>
      <c r="HK21" s="16"/>
      <c r="HM21" s="14"/>
      <c r="HN21" s="15"/>
      <c r="HO21" s="16"/>
      <c r="HQ21" s="14"/>
      <c r="HR21" s="15"/>
      <c r="HS21" s="16"/>
      <c r="HU21" s="14"/>
      <c r="HV21" s="15"/>
      <c r="HW21" s="16"/>
      <c r="HY21" s="14"/>
      <c r="HZ21" s="15"/>
      <c r="IA21" s="16"/>
      <c r="IC21" s="14"/>
      <c r="ID21" s="15"/>
      <c r="IE21" s="16"/>
      <c r="IG21" s="14"/>
      <c r="IH21" s="15"/>
      <c r="II21" s="16"/>
      <c r="IK21" s="14"/>
      <c r="IL21" s="15"/>
      <c r="IM21" s="16"/>
      <c r="IO21" s="14"/>
      <c r="IP21" s="15"/>
      <c r="IQ21" s="16"/>
      <c r="IS21" s="14"/>
      <c r="IT21" s="15"/>
      <c r="IU21" s="16"/>
      <c r="IW21" s="14"/>
      <c r="IX21" s="15"/>
      <c r="IY21" s="16"/>
      <c r="JA21" s="14"/>
      <c r="JB21" s="15"/>
      <c r="JC21" s="16"/>
      <c r="JE21" s="14"/>
      <c r="JF21" s="15"/>
      <c r="JG21" s="16"/>
      <c r="JI21" s="14"/>
      <c r="JJ21" s="15"/>
      <c r="JK21" s="16"/>
      <c r="JM21" s="14"/>
      <c r="JN21" s="15"/>
      <c r="JO21" s="16"/>
      <c r="JQ21" s="14"/>
      <c r="JR21" s="15"/>
      <c r="JS21" s="16"/>
      <c r="JU21" s="14"/>
      <c r="JV21" s="15"/>
      <c r="JW21" s="16"/>
      <c r="JY21" s="14"/>
      <c r="JZ21" s="15"/>
      <c r="KA21" s="16"/>
      <c r="KC21" s="14"/>
      <c r="KD21" s="15"/>
      <c r="KE21" s="16"/>
      <c r="KG21" s="14"/>
      <c r="KH21" s="15"/>
      <c r="KI21" s="16"/>
      <c r="KK21" s="14"/>
      <c r="KL21" s="15"/>
      <c r="KM21" s="16"/>
      <c r="KO21" s="14"/>
      <c r="KP21" s="15"/>
      <c r="KQ21" s="16"/>
      <c r="KS21" s="14"/>
      <c r="KT21" s="15"/>
      <c r="KU21" s="16"/>
      <c r="KW21" s="14"/>
      <c r="KX21" s="15"/>
      <c r="KY21" s="16"/>
      <c r="LA21" s="14"/>
      <c r="LB21" s="15"/>
      <c r="LC21" s="16"/>
      <c r="LE21" s="14"/>
      <c r="LF21" s="15"/>
      <c r="LG21" s="16"/>
      <c r="LI21" s="14"/>
      <c r="LJ21" s="15"/>
      <c r="LK21" s="16"/>
      <c r="LM21" s="14"/>
      <c r="LN21" s="15"/>
      <c r="LO21" s="16"/>
      <c r="LQ21" s="14"/>
      <c r="LR21" s="15"/>
      <c r="LS21" s="16"/>
      <c r="LU21" s="14"/>
      <c r="LV21" s="15"/>
      <c r="LW21" s="16"/>
      <c r="LY21" s="14"/>
      <c r="LZ21" s="15"/>
      <c r="MA21" s="16"/>
      <c r="MC21" s="14"/>
      <c r="MD21" s="15"/>
      <c r="ME21" s="16"/>
      <c r="MG21" s="14"/>
      <c r="MH21" s="15"/>
      <c r="MI21" s="16"/>
      <c r="MK21" s="14"/>
      <c r="ML21" s="15"/>
      <c r="MM21" s="16"/>
      <c r="MO21" s="14"/>
      <c r="MP21" s="15"/>
      <c r="MQ21" s="16"/>
      <c r="MS21" s="14"/>
      <c r="MT21" s="15"/>
      <c r="MU21" s="16"/>
      <c r="MW21" s="14"/>
      <c r="MX21" s="15"/>
      <c r="MY21" s="16"/>
      <c r="NA21" s="14"/>
      <c r="NB21" s="15"/>
      <c r="NC21" s="16"/>
      <c r="NE21" s="14"/>
      <c r="NF21" s="15"/>
      <c r="NG21" s="16"/>
      <c r="NI21" s="14"/>
      <c r="NJ21" s="15"/>
      <c r="NK21" s="16"/>
      <c r="NM21" s="14"/>
      <c r="NN21" s="15"/>
      <c r="NO21" s="16"/>
      <c r="NQ21" s="14"/>
      <c r="NR21" s="15"/>
      <c r="NS21" s="16"/>
      <c r="NU21" s="14"/>
      <c r="NV21" s="15"/>
      <c r="NW21" s="16"/>
      <c r="NY21" s="14"/>
      <c r="NZ21" s="15"/>
      <c r="OA21" s="16"/>
      <c r="OC21" s="14"/>
      <c r="OD21" s="15"/>
      <c r="OE21" s="16"/>
      <c r="OG21" s="14"/>
      <c r="OH21" s="15"/>
      <c r="OI21" s="16"/>
      <c r="OK21" s="14"/>
      <c r="OL21" s="15"/>
      <c r="OM21" s="16"/>
      <c r="OO21" s="14"/>
      <c r="OP21" s="15"/>
      <c r="OQ21" s="16"/>
      <c r="OS21" s="14"/>
      <c r="OT21" s="15"/>
      <c r="OU21" s="16"/>
      <c r="OW21" s="14"/>
      <c r="OX21" s="15"/>
      <c r="OY21" s="16"/>
      <c r="PA21" s="14"/>
      <c r="PB21" s="15"/>
      <c r="PC21" s="16"/>
      <c r="PE21" s="14"/>
      <c r="PF21" s="15"/>
      <c r="PG21" s="16"/>
      <c r="PI21" s="14"/>
      <c r="PJ21" s="15"/>
      <c r="PK21" s="16"/>
      <c r="PM21" s="14"/>
      <c r="PN21" s="15"/>
      <c r="PO21" s="16"/>
      <c r="PQ21" s="14"/>
      <c r="PR21" s="15"/>
      <c r="PS21" s="16"/>
      <c r="PU21" s="14"/>
      <c r="PV21" s="15"/>
      <c r="PW21" s="16"/>
      <c r="PY21" s="14"/>
      <c r="PZ21" s="15"/>
      <c r="QA21" s="16"/>
      <c r="QC21" s="14"/>
      <c r="QD21" s="15"/>
      <c r="QE21" s="16"/>
      <c r="QG21" s="14"/>
      <c r="QH21" s="15"/>
      <c r="QI21" s="16"/>
      <c r="QK21" s="14"/>
      <c r="QL21" s="15"/>
      <c r="QM21" s="16"/>
      <c r="QO21" s="14"/>
      <c r="QP21" s="15"/>
      <c r="QQ21" s="16"/>
      <c r="QS21" s="14"/>
      <c r="QT21" s="15"/>
      <c r="QU21" s="16"/>
      <c r="QW21" s="14"/>
      <c r="QX21" s="15"/>
      <c r="QY21" s="16"/>
      <c r="RA21" s="14"/>
      <c r="RB21" s="15"/>
      <c r="RC21" s="16"/>
      <c r="RE21" s="14"/>
      <c r="RF21" s="15"/>
      <c r="RG21" s="16"/>
      <c r="RI21" s="14"/>
      <c r="RJ21" s="15"/>
      <c r="RK21" s="16"/>
      <c r="RM21" s="14"/>
      <c r="RN21" s="15"/>
      <c r="RO21" s="16"/>
      <c r="RQ21" s="14"/>
      <c r="RR21" s="15"/>
      <c r="RS21" s="16"/>
      <c r="RU21" s="14"/>
      <c r="RV21" s="15"/>
      <c r="RW21" s="16"/>
      <c r="RY21" s="14"/>
      <c r="RZ21" s="15"/>
      <c r="SA21" s="16"/>
      <c r="SC21" s="14"/>
      <c r="SD21" s="15"/>
      <c r="SE21" s="16"/>
      <c r="SG21" s="14"/>
      <c r="SH21" s="15"/>
      <c r="SI21" s="16"/>
      <c r="SK21" s="14"/>
      <c r="SL21" s="15"/>
      <c r="SM21" s="16"/>
      <c r="SO21" s="14"/>
      <c r="SP21" s="15"/>
      <c r="SQ21" s="16"/>
      <c r="SS21" s="14"/>
      <c r="ST21" s="15"/>
      <c r="SU21" s="16"/>
      <c r="SW21" s="14"/>
      <c r="SX21" s="15"/>
      <c r="SY21" s="16"/>
      <c r="TA21" s="14"/>
      <c r="TB21" s="15"/>
      <c r="TC21" s="16"/>
      <c r="TE21" s="14"/>
      <c r="TF21" s="15"/>
      <c r="TG21" s="16"/>
      <c r="TI21" s="14"/>
      <c r="TJ21" s="15"/>
      <c r="TK21" s="16"/>
      <c r="TM21" s="14"/>
      <c r="TN21" s="15"/>
      <c r="TO21" s="16"/>
      <c r="TQ21" s="14"/>
      <c r="TR21" s="15"/>
      <c r="TS21" s="16"/>
      <c r="TU21" s="14"/>
      <c r="TV21" s="15"/>
      <c r="TW21" s="16"/>
      <c r="TY21" s="14"/>
      <c r="TZ21" s="15"/>
      <c r="UA21" s="16"/>
      <c r="UC21" s="14"/>
      <c r="UD21" s="15"/>
      <c r="UE21" s="16"/>
      <c r="UG21" s="14"/>
      <c r="UH21" s="15"/>
      <c r="UI21" s="16"/>
      <c r="UK21" s="14"/>
      <c r="UL21" s="15"/>
      <c r="UM21" s="16"/>
      <c r="UO21" s="14"/>
      <c r="UP21" s="15"/>
      <c r="UQ21" s="16"/>
      <c r="US21" s="14"/>
      <c r="UT21" s="15"/>
      <c r="UU21" s="16"/>
      <c r="UW21" s="14"/>
      <c r="UX21" s="15"/>
      <c r="UY21" s="16"/>
      <c r="VA21" s="14"/>
      <c r="VB21" s="15"/>
      <c r="VC21" s="16"/>
      <c r="VE21" s="14"/>
      <c r="VF21" s="15"/>
      <c r="VG21" s="16"/>
      <c r="VI21" s="14"/>
      <c r="VJ21" s="15"/>
      <c r="VK21" s="16"/>
      <c r="VM21" s="14"/>
      <c r="VN21" s="15"/>
      <c r="VO21" s="16"/>
      <c r="VQ21" s="14"/>
      <c r="VR21" s="15"/>
      <c r="VS21" s="16"/>
      <c r="VU21" s="14"/>
      <c r="VV21" s="15"/>
      <c r="VW21" s="16"/>
      <c r="VY21" s="14"/>
      <c r="VZ21" s="15"/>
      <c r="WA21" s="16"/>
      <c r="WC21" s="14"/>
      <c r="WD21" s="15"/>
      <c r="WE21" s="16"/>
      <c r="WG21" s="14"/>
      <c r="WH21" s="15"/>
      <c r="WI21" s="16"/>
      <c r="WK21" s="14"/>
      <c r="WL21" s="15"/>
      <c r="WM21" s="16"/>
      <c r="WO21" s="14"/>
      <c r="WP21" s="15"/>
      <c r="WQ21" s="16"/>
      <c r="WS21" s="14"/>
      <c r="WT21" s="15"/>
      <c r="WU21" s="16"/>
      <c r="WW21" s="14"/>
      <c r="WX21" s="15"/>
      <c r="WY21" s="16"/>
      <c r="XA21" s="14"/>
      <c r="XB21" s="15"/>
      <c r="XC21" s="16"/>
      <c r="XE21" s="14"/>
      <c r="XF21" s="15"/>
      <c r="XG21" s="16"/>
      <c r="XI21" s="14"/>
      <c r="XJ21" s="15"/>
      <c r="XK21" s="16"/>
      <c r="XM21" s="14"/>
      <c r="XN21" s="15"/>
      <c r="XO21" s="16"/>
      <c r="XQ21" s="14"/>
      <c r="XR21" s="15"/>
      <c r="XS21" s="16"/>
      <c r="XU21" s="14"/>
      <c r="XV21" s="15"/>
      <c r="XW21" s="16"/>
      <c r="XY21" s="14"/>
      <c r="XZ21" s="15"/>
      <c r="YA21" s="16"/>
      <c r="YC21" s="14"/>
      <c r="YD21" s="15"/>
      <c r="YE21" s="16"/>
      <c r="YG21" s="14"/>
      <c r="YH21" s="15"/>
      <c r="YI21" s="16"/>
      <c r="YK21" s="14"/>
      <c r="YL21" s="15"/>
      <c r="YM21" s="16"/>
      <c r="YO21" s="14"/>
      <c r="YP21" s="15"/>
      <c r="YQ21" s="16"/>
      <c r="YS21" s="14"/>
      <c r="YT21" s="15"/>
      <c r="YU21" s="16"/>
      <c r="YW21" s="14"/>
      <c r="YX21" s="15"/>
      <c r="YY21" s="16"/>
      <c r="ZA21" s="14"/>
      <c r="ZB21" s="15"/>
      <c r="ZC21" s="16"/>
      <c r="ZE21" s="14"/>
      <c r="ZF21" s="15"/>
      <c r="ZG21" s="16"/>
      <c r="ZI21" s="14"/>
      <c r="ZJ21" s="15"/>
      <c r="ZK21" s="16"/>
      <c r="ZM21" s="14"/>
      <c r="ZN21" s="15"/>
      <c r="ZO21" s="16"/>
      <c r="ZQ21" s="14"/>
      <c r="ZR21" s="15"/>
      <c r="ZS21" s="16"/>
      <c r="ZU21" s="14"/>
      <c r="ZV21" s="15"/>
      <c r="ZW21" s="16"/>
      <c r="ZY21" s="14"/>
      <c r="ZZ21" s="15"/>
      <c r="AAA21" s="16"/>
      <c r="AAC21" s="14"/>
      <c r="AAD21" s="15"/>
      <c r="AAE21" s="16"/>
      <c r="AAG21" s="14"/>
      <c r="AAH21" s="15"/>
      <c r="AAI21" s="16"/>
      <c r="AAK21" s="14"/>
      <c r="AAL21" s="15"/>
      <c r="AAM21" s="16"/>
      <c r="AAO21" s="14"/>
      <c r="AAP21" s="15"/>
      <c r="AAQ21" s="16"/>
      <c r="AAS21" s="14"/>
      <c r="AAT21" s="15"/>
      <c r="AAU21" s="16"/>
      <c r="AAW21" s="14"/>
      <c r="AAX21" s="15"/>
      <c r="AAY21" s="16"/>
      <c r="ABA21" s="14"/>
      <c r="ABB21" s="15"/>
      <c r="ABC21" s="16"/>
      <c r="ABE21" s="14"/>
      <c r="ABF21" s="15"/>
      <c r="ABG21" s="16"/>
      <c r="ABI21" s="14"/>
      <c r="ABJ21" s="15"/>
      <c r="ABK21" s="16"/>
      <c r="ABM21" s="14"/>
      <c r="ABN21" s="15"/>
      <c r="ABO21" s="16"/>
      <c r="ABQ21" s="14"/>
      <c r="ABR21" s="15"/>
      <c r="ABS21" s="16"/>
      <c r="ABU21" s="14"/>
      <c r="ABV21" s="15"/>
      <c r="ABW21" s="16"/>
      <c r="ABY21" s="14"/>
      <c r="ABZ21" s="15"/>
      <c r="ACA21" s="16"/>
      <c r="ACC21" s="14"/>
      <c r="ACD21" s="15"/>
      <c r="ACE21" s="16"/>
      <c r="ACG21" s="14"/>
      <c r="ACH21" s="15"/>
      <c r="ACI21" s="16"/>
      <c r="ACK21" s="14"/>
      <c r="ACL21" s="15"/>
      <c r="ACM21" s="16"/>
      <c r="ACO21" s="14"/>
      <c r="ACP21" s="15"/>
      <c r="ACQ21" s="16"/>
      <c r="ACS21" s="14"/>
      <c r="ACT21" s="15"/>
      <c r="ACU21" s="16"/>
      <c r="ACW21" s="14"/>
      <c r="ACX21" s="15"/>
      <c r="ACY21" s="16"/>
      <c r="ADA21" s="14"/>
      <c r="ADB21" s="15"/>
      <c r="ADC21" s="16"/>
      <c r="ADE21" s="14"/>
      <c r="ADF21" s="15"/>
      <c r="ADG21" s="16"/>
      <c r="ADI21" s="14"/>
      <c r="ADJ21" s="15"/>
      <c r="ADK21" s="16"/>
      <c r="ADM21" s="14"/>
      <c r="ADN21" s="15"/>
      <c r="ADO21" s="16"/>
      <c r="ADQ21" s="14"/>
      <c r="ADR21" s="15"/>
      <c r="ADS21" s="16"/>
      <c r="ADU21" s="14"/>
      <c r="ADV21" s="15"/>
      <c r="ADW21" s="16"/>
      <c r="ADY21" s="14"/>
      <c r="ADZ21" s="15"/>
      <c r="AEA21" s="16"/>
      <c r="AEC21" s="14"/>
      <c r="AED21" s="15"/>
      <c r="AEE21" s="16"/>
      <c r="AEG21" s="14"/>
      <c r="AEH21" s="15"/>
      <c r="AEI21" s="16"/>
      <c r="AEK21" s="14"/>
      <c r="AEL21" s="15"/>
      <c r="AEM21" s="16"/>
      <c r="AEO21" s="14"/>
      <c r="AEP21" s="15"/>
      <c r="AEQ21" s="16"/>
      <c r="AES21" s="14"/>
      <c r="AET21" s="15"/>
      <c r="AEU21" s="16"/>
      <c r="AEW21" s="14"/>
      <c r="AEX21" s="15"/>
      <c r="AEY21" s="16"/>
      <c r="AFA21" s="14"/>
      <c r="AFB21" s="15"/>
      <c r="AFC21" s="16"/>
      <c r="AFE21" s="14"/>
      <c r="AFF21" s="15"/>
      <c r="AFG21" s="16"/>
      <c r="AFI21" s="14"/>
      <c r="AFJ21" s="15"/>
      <c r="AFK21" s="16"/>
      <c r="AFM21" s="14"/>
      <c r="AFN21" s="15"/>
      <c r="AFO21" s="16"/>
      <c r="AFQ21" s="14"/>
      <c r="AFR21" s="15"/>
      <c r="AFS21" s="16"/>
      <c r="AFU21" s="14"/>
      <c r="AFV21" s="15"/>
      <c r="AFW21" s="16"/>
      <c r="AFY21" s="14"/>
      <c r="AFZ21" s="15"/>
      <c r="AGA21" s="16"/>
      <c r="AGC21" s="14"/>
      <c r="AGD21" s="15"/>
      <c r="AGE21" s="16"/>
      <c r="AGG21" s="14"/>
      <c r="AGH21" s="15"/>
      <c r="AGI21" s="16"/>
      <c r="AGK21" s="14"/>
      <c r="AGL21" s="15"/>
      <c r="AGM21" s="16"/>
      <c r="AGO21" s="14"/>
      <c r="AGP21" s="15"/>
      <c r="AGQ21" s="16"/>
      <c r="AGS21" s="14"/>
      <c r="AGT21" s="15"/>
      <c r="AGU21" s="16"/>
      <c r="AGW21" s="14"/>
      <c r="AGX21" s="15"/>
      <c r="AGY21" s="16"/>
      <c r="AHA21" s="14"/>
      <c r="AHB21" s="15"/>
      <c r="AHC21" s="16"/>
      <c r="AHE21" s="14"/>
      <c r="AHF21" s="15"/>
      <c r="AHG21" s="16"/>
      <c r="AHI21" s="14"/>
      <c r="AHJ21" s="15"/>
      <c r="AHK21" s="16"/>
      <c r="AHM21" s="14"/>
      <c r="AHN21" s="15"/>
      <c r="AHO21" s="16"/>
      <c r="AHQ21" s="14"/>
      <c r="AHR21" s="15"/>
      <c r="AHS21" s="16"/>
      <c r="AHU21" s="14"/>
      <c r="AHV21" s="15"/>
      <c r="AHW21" s="16"/>
      <c r="AHY21" s="14"/>
      <c r="AHZ21" s="15"/>
      <c r="AIA21" s="16"/>
      <c r="AIC21" s="14"/>
      <c r="AID21" s="15"/>
      <c r="AIE21" s="16"/>
      <c r="AIG21" s="14"/>
      <c r="AIH21" s="15"/>
      <c r="AII21" s="16"/>
      <c r="AIK21" s="14"/>
      <c r="AIL21" s="15"/>
      <c r="AIM21" s="16"/>
      <c r="AIO21" s="14"/>
      <c r="AIP21" s="15"/>
      <c r="AIQ21" s="16"/>
      <c r="AIS21" s="14"/>
      <c r="AIT21" s="15"/>
      <c r="AIU21" s="16"/>
      <c r="AIW21" s="14"/>
      <c r="AIX21" s="15"/>
      <c r="AIY21" s="16"/>
      <c r="AJA21" s="14"/>
      <c r="AJB21" s="15"/>
      <c r="AJC21" s="16"/>
      <c r="AJE21" s="14"/>
      <c r="AJF21" s="15"/>
      <c r="AJG21" s="16"/>
      <c r="AJI21" s="14"/>
      <c r="AJJ21" s="15"/>
      <c r="AJK21" s="16"/>
      <c r="AJM21" s="14"/>
      <c r="AJN21" s="15"/>
      <c r="AJO21" s="16"/>
      <c r="AJQ21" s="14"/>
      <c r="AJR21" s="15"/>
      <c r="AJS21" s="16"/>
      <c r="AJU21" s="14"/>
      <c r="AJV21" s="15"/>
      <c r="AJW21" s="16"/>
      <c r="AJY21" s="14"/>
      <c r="AJZ21" s="15"/>
      <c r="AKA21" s="16"/>
      <c r="AKC21" s="14"/>
      <c r="AKD21" s="15"/>
      <c r="AKE21" s="16"/>
      <c r="AKG21" s="14"/>
      <c r="AKH21" s="15"/>
      <c r="AKI21" s="16"/>
      <c r="AKK21" s="14"/>
      <c r="AKL21" s="15"/>
      <c r="AKM21" s="16"/>
      <c r="AKO21" s="14"/>
      <c r="AKP21" s="15"/>
      <c r="AKQ21" s="16"/>
      <c r="AKS21" s="14"/>
      <c r="AKT21" s="15"/>
      <c r="AKU21" s="16"/>
      <c r="AKW21" s="14"/>
      <c r="AKX21" s="15"/>
      <c r="AKY21" s="16"/>
      <c r="ALA21" s="14"/>
      <c r="ALB21" s="15"/>
      <c r="ALC21" s="16"/>
      <c r="ALE21" s="14"/>
      <c r="ALF21" s="15"/>
      <c r="ALG21" s="16"/>
      <c r="ALI21" s="14"/>
      <c r="ALJ21" s="15"/>
      <c r="ALK21" s="16"/>
      <c r="ALM21" s="14"/>
      <c r="ALN21" s="15"/>
      <c r="ALO21" s="16"/>
      <c r="ALQ21" s="14"/>
      <c r="ALR21" s="15"/>
      <c r="ALS21" s="16"/>
      <c r="ALU21" s="14"/>
      <c r="ALV21" s="15"/>
      <c r="ALW21" s="16"/>
      <c r="ALY21" s="14"/>
      <c r="ALZ21" s="15"/>
      <c r="AMA21" s="16"/>
      <c r="AMC21" s="14"/>
      <c r="AMD21" s="15"/>
      <c r="AME21" s="16"/>
      <c r="AMG21" s="14"/>
      <c r="AMH21" s="15"/>
      <c r="AMI21" s="16"/>
      <c r="AMK21" s="14"/>
      <c r="AML21" s="15"/>
      <c r="AMM21" s="16"/>
      <c r="AMO21" s="14"/>
      <c r="AMP21" s="15"/>
      <c r="AMQ21" s="16"/>
      <c r="AMS21" s="14"/>
      <c r="AMT21" s="15"/>
      <c r="AMU21" s="16"/>
      <c r="AMW21" s="14"/>
      <c r="AMX21" s="15"/>
      <c r="AMY21" s="16"/>
      <c r="ANA21" s="14"/>
      <c r="ANB21" s="15"/>
      <c r="ANC21" s="16"/>
      <c r="ANE21" s="14"/>
      <c r="ANF21" s="15"/>
      <c r="ANG21" s="16"/>
      <c r="ANI21" s="14"/>
      <c r="ANJ21" s="15"/>
      <c r="ANK21" s="16"/>
      <c r="ANM21" s="14"/>
      <c r="ANN21" s="15"/>
      <c r="ANO21" s="16"/>
      <c r="ANQ21" s="14"/>
      <c r="ANR21" s="15"/>
      <c r="ANS21" s="16"/>
      <c r="ANU21" s="14"/>
      <c r="ANV21" s="15"/>
      <c r="ANW21" s="16"/>
      <c r="ANY21" s="14"/>
      <c r="ANZ21" s="15"/>
      <c r="AOA21" s="16"/>
      <c r="AOC21" s="14"/>
      <c r="AOD21" s="15"/>
      <c r="AOE21" s="16"/>
      <c r="AOG21" s="14"/>
      <c r="AOH21" s="15"/>
      <c r="AOI21" s="16"/>
      <c r="AOK21" s="14"/>
      <c r="AOL21" s="15"/>
      <c r="AOM21" s="16"/>
      <c r="AOO21" s="14"/>
      <c r="AOP21" s="15"/>
      <c r="AOQ21" s="16"/>
      <c r="AOS21" s="14"/>
      <c r="AOT21" s="15"/>
      <c r="AOU21" s="16"/>
      <c r="AOW21" s="14"/>
      <c r="AOX21" s="15"/>
      <c r="AOY21" s="16"/>
      <c r="APA21" s="14"/>
      <c r="APB21" s="15"/>
      <c r="APC21" s="16"/>
      <c r="APE21" s="14"/>
      <c r="APF21" s="15"/>
      <c r="APG21" s="16"/>
      <c r="API21" s="14"/>
      <c r="APJ21" s="15"/>
      <c r="APK21" s="16"/>
      <c r="APM21" s="14"/>
      <c r="APN21" s="15"/>
      <c r="APO21" s="16"/>
      <c r="APQ21" s="14"/>
      <c r="APR21" s="15"/>
      <c r="APS21" s="16"/>
      <c r="APU21" s="14"/>
      <c r="APV21" s="15"/>
      <c r="APW21" s="16"/>
      <c r="APY21" s="14"/>
      <c r="APZ21" s="15"/>
      <c r="AQA21" s="16"/>
      <c r="AQC21" s="14"/>
      <c r="AQD21" s="15"/>
      <c r="AQE21" s="16"/>
      <c r="AQG21" s="14"/>
      <c r="AQH21" s="15"/>
      <c r="AQI21" s="16"/>
      <c r="AQK21" s="14"/>
      <c r="AQL21" s="15"/>
      <c r="AQM21" s="16"/>
      <c r="AQO21" s="14"/>
      <c r="AQP21" s="15"/>
      <c r="AQQ21" s="16"/>
      <c r="AQS21" s="14"/>
      <c r="AQT21" s="15"/>
      <c r="AQU21" s="16"/>
      <c r="AQW21" s="14"/>
      <c r="AQX21" s="15"/>
      <c r="AQY21" s="16"/>
      <c r="ARA21" s="14"/>
      <c r="ARB21" s="15"/>
      <c r="ARC21" s="16"/>
      <c r="ARE21" s="14"/>
      <c r="ARF21" s="15"/>
      <c r="ARG21" s="16"/>
      <c r="ARI21" s="14"/>
      <c r="ARJ21" s="15"/>
      <c r="ARK21" s="16"/>
      <c r="ARM21" s="14"/>
      <c r="ARN21" s="15"/>
      <c r="ARO21" s="16"/>
      <c r="ARQ21" s="14"/>
      <c r="ARR21" s="15"/>
      <c r="ARS21" s="16"/>
      <c r="ARU21" s="14"/>
      <c r="ARV21" s="15"/>
      <c r="ARW21" s="16"/>
      <c r="ARY21" s="14"/>
      <c r="ARZ21" s="15"/>
      <c r="ASA21" s="16"/>
      <c r="ASC21" s="14"/>
      <c r="ASD21" s="15"/>
      <c r="ASE21" s="16"/>
      <c r="ASG21" s="14"/>
      <c r="ASH21" s="15"/>
      <c r="ASI21" s="16"/>
      <c r="ASK21" s="14"/>
      <c r="ASL21" s="15"/>
      <c r="ASM21" s="16"/>
      <c r="ASO21" s="14"/>
      <c r="ASP21" s="15"/>
      <c r="ASQ21" s="16"/>
      <c r="ASS21" s="14"/>
      <c r="AST21" s="15"/>
      <c r="ASU21" s="16"/>
      <c r="ASW21" s="14"/>
      <c r="ASX21" s="15"/>
      <c r="ASY21" s="16"/>
      <c r="ATA21" s="14"/>
      <c r="ATB21" s="15"/>
      <c r="ATC21" s="16"/>
      <c r="ATE21" s="14"/>
      <c r="ATF21" s="15"/>
      <c r="ATG21" s="16"/>
      <c r="ATI21" s="14"/>
      <c r="ATJ21" s="15"/>
      <c r="ATK21" s="16"/>
      <c r="ATM21" s="14"/>
      <c r="ATN21" s="15"/>
      <c r="ATO21" s="16"/>
      <c r="ATQ21" s="14"/>
      <c r="ATR21" s="15"/>
      <c r="ATS21" s="16"/>
      <c r="ATU21" s="14"/>
      <c r="ATV21" s="15"/>
      <c r="ATW21" s="16"/>
      <c r="ATY21" s="14"/>
      <c r="ATZ21" s="15"/>
      <c r="AUA21" s="16"/>
      <c r="AUC21" s="14"/>
      <c r="AUD21" s="15"/>
      <c r="AUE21" s="16"/>
      <c r="AUG21" s="14"/>
      <c r="AUH21" s="15"/>
      <c r="AUI21" s="16"/>
      <c r="AUK21" s="14"/>
      <c r="AUL21" s="15"/>
      <c r="AUM21" s="16"/>
      <c r="AUO21" s="14"/>
      <c r="AUP21" s="15"/>
      <c r="AUQ21" s="16"/>
      <c r="AUS21" s="14"/>
      <c r="AUT21" s="15"/>
      <c r="AUU21" s="16"/>
      <c r="AUW21" s="14"/>
      <c r="AUX21" s="15"/>
      <c r="AUY21" s="16"/>
      <c r="AVA21" s="14"/>
      <c r="AVB21" s="15"/>
      <c r="AVC21" s="16"/>
      <c r="AVE21" s="14"/>
      <c r="AVF21" s="15"/>
      <c r="AVG21" s="16"/>
      <c r="AVI21" s="14"/>
      <c r="AVJ21" s="15"/>
      <c r="AVK21" s="16"/>
      <c r="AVM21" s="14"/>
      <c r="AVN21" s="15"/>
      <c r="AVO21" s="16"/>
      <c r="AVQ21" s="14"/>
      <c r="AVR21" s="15"/>
      <c r="AVS21" s="16"/>
      <c r="AVU21" s="14"/>
      <c r="AVV21" s="15"/>
      <c r="AVW21" s="16"/>
      <c r="AVY21" s="14"/>
      <c r="AVZ21" s="15"/>
      <c r="AWA21" s="16"/>
      <c r="AWC21" s="14"/>
      <c r="AWD21" s="15"/>
      <c r="AWE21" s="16"/>
      <c r="AWG21" s="14"/>
      <c r="AWH21" s="15"/>
      <c r="AWI21" s="16"/>
      <c r="AWK21" s="14"/>
      <c r="AWL21" s="15"/>
      <c r="AWM21" s="16"/>
      <c r="AWO21" s="14"/>
      <c r="AWP21" s="15"/>
      <c r="AWQ21" s="16"/>
      <c r="AWS21" s="14"/>
      <c r="AWT21" s="15"/>
      <c r="AWU21" s="16"/>
      <c r="AWW21" s="14"/>
      <c r="AWX21" s="15"/>
      <c r="AWY21" s="16"/>
      <c r="AXA21" s="14"/>
      <c r="AXB21" s="15"/>
      <c r="AXC21" s="16"/>
      <c r="AXE21" s="14"/>
      <c r="AXF21" s="15"/>
      <c r="AXG21" s="16"/>
      <c r="AXI21" s="14"/>
      <c r="AXJ21" s="15"/>
      <c r="AXK21" s="16"/>
      <c r="AXM21" s="14"/>
      <c r="AXN21" s="15"/>
      <c r="AXO21" s="16"/>
      <c r="AXQ21" s="14"/>
      <c r="AXR21" s="15"/>
      <c r="AXS21" s="16"/>
      <c r="AXU21" s="14"/>
      <c r="AXV21" s="15"/>
      <c r="AXW21" s="16"/>
      <c r="AXY21" s="14"/>
      <c r="AXZ21" s="15"/>
      <c r="AYA21" s="16"/>
      <c r="AYC21" s="14"/>
      <c r="AYD21" s="15"/>
      <c r="AYE21" s="16"/>
      <c r="AYG21" s="14"/>
      <c r="AYH21" s="15"/>
      <c r="AYI21" s="16"/>
      <c r="AYK21" s="14"/>
      <c r="AYL21" s="15"/>
      <c r="AYM21" s="16"/>
      <c r="AYO21" s="14"/>
      <c r="AYP21" s="15"/>
      <c r="AYQ21" s="16"/>
      <c r="AYS21" s="14"/>
      <c r="AYT21" s="15"/>
      <c r="AYU21" s="16"/>
      <c r="AYW21" s="14"/>
      <c r="AYX21" s="15"/>
      <c r="AYY21" s="16"/>
      <c r="AZA21" s="14"/>
      <c r="AZB21" s="15"/>
      <c r="AZC21" s="16"/>
      <c r="AZE21" s="14"/>
      <c r="AZF21" s="15"/>
      <c r="AZG21" s="16"/>
      <c r="AZI21" s="14"/>
      <c r="AZJ21" s="15"/>
      <c r="AZK21" s="16"/>
      <c r="AZM21" s="14"/>
      <c r="AZN21" s="15"/>
      <c r="AZO21" s="16"/>
      <c r="AZQ21" s="14"/>
      <c r="AZR21" s="15"/>
      <c r="AZS21" s="16"/>
      <c r="AZU21" s="14"/>
      <c r="AZV21" s="15"/>
      <c r="AZW21" s="16"/>
      <c r="AZY21" s="14"/>
      <c r="AZZ21" s="15"/>
      <c r="BAA21" s="16"/>
      <c r="BAC21" s="14"/>
      <c r="BAD21" s="15"/>
      <c r="BAE21" s="16"/>
      <c r="BAG21" s="14"/>
      <c r="BAH21" s="15"/>
      <c r="BAI21" s="16"/>
      <c r="BAK21" s="14"/>
      <c r="BAL21" s="15"/>
      <c r="BAM21" s="16"/>
      <c r="BAO21" s="14"/>
      <c r="BAP21" s="15"/>
      <c r="BAQ21" s="16"/>
      <c r="BAS21" s="14"/>
      <c r="BAT21" s="15"/>
      <c r="BAU21" s="16"/>
      <c r="BAW21" s="14"/>
      <c r="BAX21" s="15"/>
      <c r="BAY21" s="16"/>
      <c r="BBA21" s="14"/>
      <c r="BBB21" s="15"/>
      <c r="BBC21" s="16"/>
      <c r="BBE21" s="14"/>
      <c r="BBF21" s="15"/>
      <c r="BBG21" s="16"/>
      <c r="BBI21" s="14"/>
      <c r="BBJ21" s="15"/>
      <c r="BBK21" s="16"/>
      <c r="BBM21" s="14"/>
      <c r="BBN21" s="15"/>
      <c r="BBO21" s="16"/>
      <c r="BBQ21" s="14"/>
      <c r="BBR21" s="15"/>
      <c r="BBS21" s="16"/>
      <c r="BBU21" s="14"/>
      <c r="BBV21" s="15"/>
      <c r="BBW21" s="16"/>
      <c r="BBY21" s="14"/>
      <c r="BBZ21" s="15"/>
      <c r="BCA21" s="16"/>
      <c r="BCC21" s="14"/>
      <c r="BCD21" s="15"/>
      <c r="BCE21" s="16"/>
      <c r="BCG21" s="14"/>
      <c r="BCH21" s="15"/>
      <c r="BCI21" s="16"/>
      <c r="BCK21" s="14"/>
      <c r="BCL21" s="15"/>
      <c r="BCM21" s="16"/>
      <c r="BCO21" s="14"/>
      <c r="BCP21" s="15"/>
      <c r="BCQ21" s="16"/>
      <c r="BCS21" s="14"/>
      <c r="BCT21" s="15"/>
      <c r="BCU21" s="16"/>
      <c r="BCW21" s="14"/>
      <c r="BCX21" s="15"/>
      <c r="BCY21" s="16"/>
      <c r="BDA21" s="14"/>
      <c r="BDB21" s="15"/>
      <c r="BDC21" s="16"/>
      <c r="BDE21" s="14"/>
      <c r="BDF21" s="15"/>
      <c r="BDG21" s="16"/>
      <c r="BDI21" s="14"/>
      <c r="BDJ21" s="15"/>
      <c r="BDK21" s="16"/>
      <c r="BDM21" s="14"/>
      <c r="BDN21" s="15"/>
      <c r="BDO21" s="16"/>
      <c r="BDQ21" s="14"/>
      <c r="BDR21" s="15"/>
      <c r="BDS21" s="16"/>
      <c r="BDU21" s="14"/>
      <c r="BDV21" s="15"/>
      <c r="BDW21" s="16"/>
      <c r="BDY21" s="14"/>
      <c r="BDZ21" s="15"/>
      <c r="BEA21" s="16"/>
      <c r="BEC21" s="14"/>
      <c r="BED21" s="15"/>
      <c r="BEE21" s="16"/>
      <c r="BEG21" s="14"/>
      <c r="BEH21" s="15"/>
      <c r="BEI21" s="16"/>
      <c r="BEK21" s="14"/>
      <c r="BEL21" s="15"/>
      <c r="BEM21" s="16"/>
      <c r="BEO21" s="14"/>
      <c r="BEP21" s="15"/>
      <c r="BEQ21" s="16"/>
      <c r="BES21" s="14"/>
      <c r="BET21" s="15"/>
      <c r="BEU21" s="16"/>
      <c r="BEW21" s="14"/>
      <c r="BEX21" s="15"/>
      <c r="BEY21" s="16"/>
      <c r="BFA21" s="14"/>
      <c r="BFB21" s="15"/>
      <c r="BFC21" s="16"/>
      <c r="BFE21" s="14"/>
      <c r="BFF21" s="15"/>
      <c r="BFG21" s="16"/>
      <c r="BFI21" s="14"/>
      <c r="BFJ21" s="15"/>
      <c r="BFK21" s="16"/>
      <c r="BFM21" s="14"/>
      <c r="BFN21" s="15"/>
      <c r="BFO21" s="16"/>
      <c r="BFQ21" s="14"/>
      <c r="BFR21" s="15"/>
      <c r="BFS21" s="16"/>
      <c r="BFU21" s="14"/>
      <c r="BFV21" s="15"/>
      <c r="BFW21" s="16"/>
      <c r="BFY21" s="14"/>
      <c r="BFZ21" s="15"/>
      <c r="BGA21" s="16"/>
      <c r="BGC21" s="14"/>
      <c r="BGD21" s="15"/>
      <c r="BGE21" s="16"/>
      <c r="BGG21" s="14"/>
      <c r="BGH21" s="15"/>
      <c r="BGI21" s="16"/>
      <c r="BGK21" s="14"/>
      <c r="BGL21" s="15"/>
      <c r="BGM21" s="16"/>
      <c r="BGO21" s="14"/>
      <c r="BGP21" s="15"/>
      <c r="BGQ21" s="16"/>
      <c r="BGS21" s="14"/>
      <c r="BGT21" s="15"/>
      <c r="BGU21" s="16"/>
      <c r="BGW21" s="14"/>
      <c r="BGX21" s="15"/>
      <c r="BGY21" s="16"/>
      <c r="BHA21" s="14"/>
      <c r="BHB21" s="15"/>
      <c r="BHC21" s="16"/>
      <c r="BHE21" s="14"/>
      <c r="BHF21" s="15"/>
      <c r="BHG21" s="16"/>
      <c r="BHI21" s="14"/>
      <c r="BHJ21" s="15"/>
      <c r="BHK21" s="16"/>
      <c r="BHM21" s="14"/>
      <c r="BHN21" s="15"/>
      <c r="BHO21" s="16"/>
      <c r="BHQ21" s="14"/>
      <c r="BHR21" s="15"/>
      <c r="BHS21" s="16"/>
      <c r="BHU21" s="14"/>
      <c r="BHV21" s="15"/>
      <c r="BHW21" s="16"/>
      <c r="BHY21" s="14"/>
      <c r="BHZ21" s="15"/>
      <c r="BIA21" s="16"/>
      <c r="BIC21" s="14"/>
      <c r="BID21" s="15"/>
      <c r="BIE21" s="16"/>
      <c r="BIG21" s="14"/>
      <c r="BIH21" s="15"/>
      <c r="BII21" s="16"/>
      <c r="BIK21" s="14"/>
      <c r="BIL21" s="15"/>
      <c r="BIM21" s="16"/>
      <c r="BIO21" s="14"/>
      <c r="BIP21" s="15"/>
      <c r="BIQ21" s="16"/>
      <c r="BIS21" s="14"/>
      <c r="BIT21" s="15"/>
      <c r="BIU21" s="16"/>
      <c r="BIW21" s="14"/>
      <c r="BIX21" s="15"/>
      <c r="BIY21" s="16"/>
      <c r="BJA21" s="14"/>
      <c r="BJB21" s="15"/>
      <c r="BJC21" s="16"/>
      <c r="BJE21" s="14"/>
      <c r="BJF21" s="15"/>
      <c r="BJG21" s="16"/>
      <c r="BJI21" s="14"/>
      <c r="BJJ21" s="15"/>
      <c r="BJK21" s="16"/>
      <c r="BJM21" s="14"/>
      <c r="BJN21" s="15"/>
      <c r="BJO21" s="16"/>
      <c r="BJQ21" s="14"/>
      <c r="BJR21" s="15"/>
      <c r="BJS21" s="16"/>
      <c r="BJU21" s="14"/>
      <c r="BJV21" s="15"/>
      <c r="BJW21" s="16"/>
      <c r="BJY21" s="14"/>
      <c r="BJZ21" s="15"/>
      <c r="BKA21" s="16"/>
      <c r="BKC21" s="14"/>
      <c r="BKD21" s="15"/>
      <c r="BKE21" s="16"/>
      <c r="BKG21" s="14"/>
      <c r="BKH21" s="15"/>
      <c r="BKI21" s="16"/>
      <c r="BKK21" s="14"/>
      <c r="BKL21" s="15"/>
      <c r="BKM21" s="16"/>
      <c r="BKO21" s="14"/>
      <c r="BKP21" s="15"/>
      <c r="BKQ21" s="16"/>
      <c r="BKS21" s="14"/>
      <c r="BKT21" s="15"/>
      <c r="BKU21" s="16"/>
      <c r="BKW21" s="14"/>
      <c r="BKX21" s="15"/>
      <c r="BKY21" s="16"/>
      <c r="BLA21" s="14"/>
      <c r="BLB21" s="15"/>
      <c r="BLC21" s="16"/>
      <c r="BLE21" s="14"/>
      <c r="BLF21" s="15"/>
      <c r="BLG21" s="16"/>
      <c r="BLI21" s="14"/>
      <c r="BLJ21" s="15"/>
      <c r="BLK21" s="16"/>
      <c r="BLM21" s="14"/>
      <c r="BLN21" s="15"/>
      <c r="BLO21" s="16"/>
      <c r="BLQ21" s="14"/>
      <c r="BLR21" s="15"/>
      <c r="BLS21" s="16"/>
      <c r="BLU21" s="14"/>
      <c r="BLV21" s="15"/>
      <c r="BLW21" s="16"/>
      <c r="BLY21" s="14"/>
      <c r="BLZ21" s="15"/>
      <c r="BMA21" s="16"/>
      <c r="BMC21" s="14"/>
      <c r="BMD21" s="15"/>
      <c r="BME21" s="16"/>
      <c r="BMG21" s="14"/>
      <c r="BMH21" s="15"/>
      <c r="BMI21" s="16"/>
      <c r="BMK21" s="14"/>
      <c r="BML21" s="15"/>
      <c r="BMM21" s="16"/>
      <c r="BMO21" s="14"/>
      <c r="BMP21" s="15"/>
      <c r="BMQ21" s="16"/>
      <c r="BMS21" s="14"/>
      <c r="BMT21" s="15"/>
      <c r="BMU21" s="16"/>
      <c r="BMW21" s="14"/>
      <c r="BMX21" s="15"/>
      <c r="BMY21" s="16"/>
      <c r="BNA21" s="14"/>
      <c r="BNB21" s="15"/>
      <c r="BNC21" s="16"/>
      <c r="BNE21" s="14"/>
      <c r="BNF21" s="15"/>
      <c r="BNG21" s="16"/>
      <c r="BNI21" s="14"/>
      <c r="BNJ21" s="15"/>
      <c r="BNK21" s="16"/>
      <c r="BNM21" s="14"/>
      <c r="BNN21" s="15"/>
      <c r="BNO21" s="16"/>
      <c r="BNQ21" s="14"/>
      <c r="BNR21" s="15"/>
      <c r="BNS21" s="16"/>
      <c r="BNU21" s="14"/>
      <c r="BNV21" s="15"/>
      <c r="BNW21" s="16"/>
      <c r="BNY21" s="14"/>
      <c r="BNZ21" s="15"/>
      <c r="BOA21" s="16"/>
      <c r="BOC21" s="14"/>
      <c r="BOD21" s="15"/>
      <c r="BOE21" s="16"/>
      <c r="BOG21" s="14"/>
      <c r="BOH21" s="15"/>
      <c r="BOI21" s="16"/>
      <c r="BOK21" s="14"/>
      <c r="BOL21" s="15"/>
      <c r="BOM21" s="16"/>
      <c r="BOO21" s="14"/>
      <c r="BOP21" s="15"/>
      <c r="BOQ21" s="16"/>
      <c r="BOS21" s="14"/>
      <c r="BOT21" s="15"/>
      <c r="BOU21" s="16"/>
      <c r="BOW21" s="14"/>
      <c r="BOX21" s="15"/>
      <c r="BOY21" s="16"/>
      <c r="BPA21" s="14"/>
      <c r="BPB21" s="15"/>
      <c r="BPC21" s="16"/>
      <c r="BPE21" s="14"/>
      <c r="BPF21" s="15"/>
      <c r="BPG21" s="16"/>
      <c r="BPI21" s="14"/>
      <c r="BPJ21" s="15"/>
      <c r="BPK21" s="16"/>
      <c r="BPM21" s="14"/>
      <c r="BPN21" s="15"/>
      <c r="BPO21" s="16"/>
      <c r="BPQ21" s="14"/>
      <c r="BPR21" s="15"/>
      <c r="BPS21" s="16"/>
      <c r="BPU21" s="14"/>
      <c r="BPV21" s="15"/>
      <c r="BPW21" s="16"/>
      <c r="BPY21" s="14"/>
      <c r="BPZ21" s="15"/>
      <c r="BQA21" s="16"/>
      <c r="BQC21" s="14"/>
      <c r="BQD21" s="15"/>
      <c r="BQE21" s="16"/>
      <c r="BQG21" s="14"/>
      <c r="BQH21" s="15"/>
      <c r="BQI21" s="16"/>
      <c r="BQK21" s="14"/>
      <c r="BQL21" s="15"/>
      <c r="BQM21" s="16"/>
      <c r="BQO21" s="14"/>
      <c r="BQP21" s="15"/>
      <c r="BQQ21" s="16"/>
      <c r="BQS21" s="14"/>
      <c r="BQT21" s="15"/>
      <c r="BQU21" s="16"/>
      <c r="BQW21" s="14"/>
      <c r="BQX21" s="15"/>
      <c r="BQY21" s="16"/>
      <c r="BRA21" s="14"/>
      <c r="BRB21" s="15"/>
      <c r="BRC21" s="16"/>
      <c r="BRE21" s="14"/>
      <c r="BRF21" s="15"/>
      <c r="BRG21" s="16"/>
      <c r="BRI21" s="14"/>
      <c r="BRJ21" s="15"/>
      <c r="BRK21" s="16"/>
      <c r="BRM21" s="14"/>
      <c r="BRN21" s="15"/>
      <c r="BRO21" s="16"/>
      <c r="BRQ21" s="14"/>
      <c r="BRR21" s="15"/>
      <c r="BRS21" s="16"/>
      <c r="BRU21" s="14"/>
      <c r="BRV21" s="15"/>
      <c r="BRW21" s="16"/>
      <c r="BRY21" s="14"/>
      <c r="BRZ21" s="15"/>
      <c r="BSA21" s="16"/>
      <c r="BSC21" s="14"/>
      <c r="BSD21" s="15"/>
      <c r="BSE21" s="16"/>
      <c r="BSG21" s="14"/>
      <c r="BSH21" s="15"/>
      <c r="BSI21" s="16"/>
      <c r="BSK21" s="14"/>
      <c r="BSL21" s="15"/>
      <c r="BSM21" s="16"/>
      <c r="BSO21" s="14"/>
      <c r="BSP21" s="15"/>
      <c r="BSQ21" s="16"/>
      <c r="BSS21" s="14"/>
      <c r="BST21" s="15"/>
      <c r="BSU21" s="16"/>
      <c r="BSW21" s="14"/>
      <c r="BSX21" s="15"/>
      <c r="BSY21" s="16"/>
      <c r="BTA21" s="14"/>
      <c r="BTB21" s="15"/>
      <c r="BTC21" s="16"/>
      <c r="BTE21" s="14"/>
      <c r="BTF21" s="15"/>
      <c r="BTG21" s="16"/>
      <c r="BTI21" s="14"/>
      <c r="BTJ21" s="15"/>
      <c r="BTK21" s="16"/>
      <c r="BTM21" s="14"/>
      <c r="BTN21" s="15"/>
      <c r="BTO21" s="16"/>
      <c r="BTQ21" s="14"/>
      <c r="BTR21" s="15"/>
      <c r="BTS21" s="16"/>
      <c r="BTU21" s="14"/>
      <c r="BTV21" s="15"/>
      <c r="BTW21" s="16"/>
      <c r="BTY21" s="14"/>
      <c r="BTZ21" s="15"/>
      <c r="BUA21" s="16"/>
      <c r="BUC21" s="14"/>
      <c r="BUD21" s="15"/>
      <c r="BUE21" s="16"/>
      <c r="BUG21" s="14"/>
      <c r="BUH21" s="15"/>
      <c r="BUI21" s="16"/>
      <c r="BUK21" s="14"/>
      <c r="BUL21" s="15"/>
      <c r="BUM21" s="16"/>
      <c r="BUO21" s="14"/>
      <c r="BUP21" s="15"/>
      <c r="BUQ21" s="16"/>
      <c r="BUS21" s="14"/>
      <c r="BUT21" s="15"/>
      <c r="BUU21" s="16"/>
      <c r="BUW21" s="14"/>
      <c r="BUX21" s="15"/>
      <c r="BUY21" s="16"/>
      <c r="BVA21" s="14"/>
      <c r="BVB21" s="15"/>
      <c r="BVC21" s="16"/>
      <c r="BVE21" s="14"/>
      <c r="BVF21" s="15"/>
      <c r="BVG21" s="16"/>
      <c r="BVI21" s="14"/>
      <c r="BVJ21" s="15"/>
      <c r="BVK21" s="16"/>
      <c r="BVM21" s="14"/>
      <c r="BVN21" s="15"/>
      <c r="BVO21" s="16"/>
      <c r="BVQ21" s="14"/>
      <c r="BVR21" s="15"/>
      <c r="BVS21" s="16"/>
      <c r="BVU21" s="14"/>
      <c r="BVV21" s="15"/>
      <c r="BVW21" s="16"/>
      <c r="BVY21" s="14"/>
      <c r="BVZ21" s="15"/>
      <c r="BWA21" s="16"/>
      <c r="BWC21" s="14"/>
      <c r="BWD21" s="15"/>
      <c r="BWE21" s="16"/>
      <c r="BWG21" s="14"/>
      <c r="BWH21" s="15"/>
      <c r="BWI21" s="16"/>
      <c r="BWK21" s="14"/>
      <c r="BWL21" s="15"/>
      <c r="BWM21" s="16"/>
      <c r="BWO21" s="14"/>
      <c r="BWP21" s="15"/>
      <c r="BWQ21" s="16"/>
      <c r="BWS21" s="14"/>
      <c r="BWT21" s="15"/>
      <c r="BWU21" s="16"/>
      <c r="BWW21" s="14"/>
      <c r="BWX21" s="15"/>
      <c r="BWY21" s="16"/>
      <c r="BXA21" s="14"/>
      <c r="BXB21" s="15"/>
      <c r="BXC21" s="16"/>
      <c r="BXE21" s="14"/>
      <c r="BXF21" s="15"/>
      <c r="BXG21" s="16"/>
      <c r="BXI21" s="14"/>
      <c r="BXJ21" s="15"/>
      <c r="BXK21" s="16"/>
      <c r="BXM21" s="14"/>
      <c r="BXN21" s="15"/>
      <c r="BXO21" s="16"/>
      <c r="BXQ21" s="14"/>
      <c r="BXR21" s="15"/>
      <c r="BXS21" s="16"/>
      <c r="BXU21" s="14"/>
      <c r="BXV21" s="15"/>
      <c r="BXW21" s="16"/>
      <c r="BXY21" s="14"/>
      <c r="BXZ21" s="15"/>
      <c r="BYA21" s="16"/>
      <c r="BYC21" s="14"/>
      <c r="BYD21" s="15"/>
      <c r="BYE21" s="16"/>
      <c r="BYG21" s="14"/>
      <c r="BYH21" s="15"/>
      <c r="BYI21" s="16"/>
      <c r="BYK21" s="14"/>
      <c r="BYL21" s="15"/>
      <c r="BYM21" s="16"/>
      <c r="BYO21" s="14"/>
      <c r="BYP21" s="15"/>
      <c r="BYQ21" s="16"/>
      <c r="BYS21" s="14"/>
      <c r="BYT21" s="15"/>
      <c r="BYU21" s="16"/>
      <c r="BYW21" s="14"/>
      <c r="BYX21" s="15"/>
      <c r="BYY21" s="16"/>
      <c r="BZA21" s="14"/>
      <c r="BZB21" s="15"/>
      <c r="BZC21" s="16"/>
      <c r="BZE21" s="14"/>
      <c r="BZF21" s="15"/>
      <c r="BZG21" s="16"/>
      <c r="BZI21" s="14"/>
      <c r="BZJ21" s="15"/>
      <c r="BZK21" s="16"/>
      <c r="BZM21" s="14"/>
      <c r="BZN21" s="15"/>
      <c r="BZO21" s="16"/>
      <c r="BZQ21" s="14"/>
      <c r="BZR21" s="15"/>
      <c r="BZS21" s="16"/>
      <c r="BZU21" s="14"/>
      <c r="BZV21" s="15"/>
      <c r="BZW21" s="16"/>
      <c r="BZY21" s="14"/>
      <c r="BZZ21" s="15"/>
      <c r="CAA21" s="16"/>
      <c r="CAC21" s="14"/>
      <c r="CAD21" s="15"/>
      <c r="CAE21" s="16"/>
      <c r="CAG21" s="14"/>
      <c r="CAH21" s="15"/>
      <c r="CAI21" s="16"/>
      <c r="CAK21" s="14"/>
      <c r="CAL21" s="15"/>
      <c r="CAM21" s="16"/>
      <c r="CAO21" s="14"/>
      <c r="CAP21" s="15"/>
      <c r="CAQ21" s="16"/>
      <c r="CAS21" s="14"/>
      <c r="CAT21" s="15"/>
      <c r="CAU21" s="16"/>
      <c r="CAW21" s="14"/>
      <c r="CAX21" s="15"/>
      <c r="CAY21" s="16"/>
      <c r="CBA21" s="14"/>
      <c r="CBB21" s="15"/>
      <c r="CBC21" s="16"/>
      <c r="CBE21" s="14"/>
      <c r="CBF21" s="15"/>
      <c r="CBG21" s="16"/>
      <c r="CBI21" s="14"/>
      <c r="CBJ21" s="15"/>
      <c r="CBK21" s="16"/>
      <c r="CBM21" s="14"/>
      <c r="CBN21" s="15"/>
      <c r="CBO21" s="16"/>
      <c r="CBQ21" s="14"/>
      <c r="CBR21" s="15"/>
      <c r="CBS21" s="16"/>
      <c r="CBU21" s="14"/>
      <c r="CBV21" s="15"/>
      <c r="CBW21" s="16"/>
      <c r="CBY21" s="14"/>
      <c r="CBZ21" s="15"/>
      <c r="CCA21" s="16"/>
      <c r="CCC21" s="14"/>
      <c r="CCD21" s="15"/>
      <c r="CCE21" s="16"/>
      <c r="CCG21" s="14"/>
      <c r="CCH21" s="15"/>
      <c r="CCI21" s="16"/>
      <c r="CCK21" s="14"/>
      <c r="CCL21" s="15"/>
      <c r="CCM21" s="16"/>
      <c r="CCO21" s="14"/>
      <c r="CCP21" s="15"/>
      <c r="CCQ21" s="16"/>
      <c r="CCS21" s="14"/>
      <c r="CCT21" s="15"/>
      <c r="CCU21" s="16"/>
      <c r="CCW21" s="14"/>
      <c r="CCX21" s="15"/>
      <c r="CCY21" s="16"/>
      <c r="CDA21" s="14"/>
      <c r="CDB21" s="15"/>
      <c r="CDC21" s="16"/>
      <c r="CDE21" s="14"/>
      <c r="CDF21" s="15"/>
      <c r="CDG21" s="16"/>
      <c r="CDI21" s="14"/>
      <c r="CDJ21" s="15"/>
      <c r="CDK21" s="16"/>
      <c r="CDM21" s="14"/>
      <c r="CDN21" s="15"/>
      <c r="CDO21" s="16"/>
      <c r="CDQ21" s="14"/>
      <c r="CDR21" s="15"/>
      <c r="CDS21" s="16"/>
      <c r="CDU21" s="14"/>
      <c r="CDV21" s="15"/>
      <c r="CDW21" s="16"/>
      <c r="CDY21" s="14"/>
      <c r="CDZ21" s="15"/>
      <c r="CEA21" s="16"/>
      <c r="CEC21" s="14"/>
      <c r="CED21" s="15"/>
      <c r="CEE21" s="16"/>
      <c r="CEG21" s="14"/>
      <c r="CEH21" s="15"/>
      <c r="CEI21" s="16"/>
      <c r="CEK21" s="14"/>
      <c r="CEL21" s="15"/>
      <c r="CEM21" s="16"/>
      <c r="CEO21" s="14"/>
      <c r="CEP21" s="15"/>
      <c r="CEQ21" s="16"/>
      <c r="CES21" s="14"/>
      <c r="CET21" s="15"/>
      <c r="CEU21" s="16"/>
      <c r="CEW21" s="14"/>
      <c r="CEX21" s="15"/>
      <c r="CEY21" s="16"/>
      <c r="CFA21" s="14"/>
      <c r="CFB21" s="15"/>
      <c r="CFC21" s="16"/>
      <c r="CFE21" s="14"/>
      <c r="CFF21" s="15"/>
      <c r="CFG21" s="16"/>
      <c r="CFI21" s="14"/>
      <c r="CFJ21" s="15"/>
      <c r="CFK21" s="16"/>
      <c r="CFM21" s="14"/>
      <c r="CFN21" s="15"/>
      <c r="CFO21" s="16"/>
      <c r="CFQ21" s="14"/>
      <c r="CFR21" s="15"/>
      <c r="CFS21" s="16"/>
      <c r="CFU21" s="14"/>
      <c r="CFV21" s="15"/>
      <c r="CFW21" s="16"/>
      <c r="CFY21" s="14"/>
      <c r="CFZ21" s="15"/>
      <c r="CGA21" s="16"/>
      <c r="CGC21" s="14"/>
      <c r="CGD21" s="15"/>
      <c r="CGE21" s="16"/>
      <c r="CGG21" s="14"/>
      <c r="CGH21" s="15"/>
      <c r="CGI21" s="16"/>
      <c r="CGK21" s="14"/>
      <c r="CGL21" s="15"/>
      <c r="CGM21" s="16"/>
      <c r="CGO21" s="14"/>
      <c r="CGP21" s="15"/>
      <c r="CGQ21" s="16"/>
      <c r="CGS21" s="14"/>
      <c r="CGT21" s="15"/>
      <c r="CGU21" s="16"/>
      <c r="CGW21" s="14"/>
      <c r="CGX21" s="15"/>
      <c r="CGY21" s="16"/>
      <c r="CHA21" s="14"/>
      <c r="CHB21" s="15"/>
      <c r="CHC21" s="16"/>
      <c r="CHE21" s="14"/>
      <c r="CHF21" s="15"/>
      <c r="CHG21" s="16"/>
      <c r="CHI21" s="14"/>
      <c r="CHJ21" s="15"/>
      <c r="CHK21" s="16"/>
      <c r="CHM21" s="14"/>
      <c r="CHN21" s="15"/>
      <c r="CHO21" s="16"/>
      <c r="CHQ21" s="14"/>
      <c r="CHR21" s="15"/>
      <c r="CHS21" s="16"/>
      <c r="CHU21" s="14"/>
      <c r="CHV21" s="15"/>
      <c r="CHW21" s="16"/>
      <c r="CHY21" s="14"/>
      <c r="CHZ21" s="15"/>
      <c r="CIA21" s="16"/>
      <c r="CIC21" s="14"/>
      <c r="CID21" s="15"/>
      <c r="CIE21" s="16"/>
      <c r="CIG21" s="14"/>
      <c r="CIH21" s="15"/>
      <c r="CII21" s="16"/>
      <c r="CIK21" s="14"/>
      <c r="CIL21" s="15"/>
      <c r="CIM21" s="16"/>
      <c r="CIO21" s="14"/>
      <c r="CIP21" s="15"/>
      <c r="CIQ21" s="16"/>
      <c r="CIS21" s="14"/>
      <c r="CIT21" s="15"/>
      <c r="CIU21" s="16"/>
      <c r="CIW21" s="14"/>
      <c r="CIX21" s="15"/>
      <c r="CIY21" s="16"/>
      <c r="CJA21" s="14"/>
      <c r="CJB21" s="15"/>
      <c r="CJC21" s="16"/>
      <c r="CJE21" s="14"/>
      <c r="CJF21" s="15"/>
      <c r="CJG21" s="16"/>
      <c r="CJI21" s="14"/>
      <c r="CJJ21" s="15"/>
      <c r="CJK21" s="16"/>
      <c r="CJM21" s="14"/>
      <c r="CJN21" s="15"/>
      <c r="CJO21" s="16"/>
      <c r="CJQ21" s="14"/>
      <c r="CJR21" s="15"/>
      <c r="CJS21" s="16"/>
      <c r="CJU21" s="14"/>
      <c r="CJV21" s="15"/>
      <c r="CJW21" s="16"/>
      <c r="CJY21" s="14"/>
      <c r="CJZ21" s="15"/>
      <c r="CKA21" s="16"/>
      <c r="CKC21" s="14"/>
      <c r="CKD21" s="15"/>
      <c r="CKE21" s="16"/>
      <c r="CKG21" s="14"/>
      <c r="CKH21" s="15"/>
      <c r="CKI21" s="16"/>
      <c r="CKK21" s="14"/>
      <c r="CKL21" s="15"/>
      <c r="CKM21" s="16"/>
      <c r="CKO21" s="14"/>
      <c r="CKP21" s="15"/>
      <c r="CKQ21" s="16"/>
      <c r="CKS21" s="14"/>
      <c r="CKT21" s="15"/>
      <c r="CKU21" s="16"/>
      <c r="CKW21" s="14"/>
      <c r="CKX21" s="15"/>
      <c r="CKY21" s="16"/>
      <c r="CLA21" s="14"/>
      <c r="CLB21" s="15"/>
      <c r="CLC21" s="16"/>
      <c r="CLE21" s="14"/>
      <c r="CLF21" s="15"/>
      <c r="CLG21" s="16"/>
      <c r="CLI21" s="14"/>
      <c r="CLJ21" s="15"/>
      <c r="CLK21" s="16"/>
      <c r="CLM21" s="14"/>
      <c r="CLN21" s="15"/>
      <c r="CLO21" s="16"/>
      <c r="CLQ21" s="14"/>
      <c r="CLR21" s="15"/>
      <c r="CLS21" s="16"/>
      <c r="CLU21" s="14"/>
      <c r="CLV21" s="15"/>
      <c r="CLW21" s="16"/>
      <c r="CLY21" s="14"/>
      <c r="CLZ21" s="15"/>
      <c r="CMA21" s="16"/>
      <c r="CMC21" s="14"/>
      <c r="CMD21" s="15"/>
      <c r="CME21" s="16"/>
      <c r="CMG21" s="14"/>
      <c r="CMH21" s="15"/>
      <c r="CMI21" s="16"/>
      <c r="CMK21" s="14"/>
      <c r="CML21" s="15"/>
      <c r="CMM21" s="16"/>
      <c r="CMO21" s="14"/>
      <c r="CMP21" s="15"/>
      <c r="CMQ21" s="16"/>
      <c r="CMS21" s="14"/>
      <c r="CMT21" s="15"/>
      <c r="CMU21" s="16"/>
      <c r="CMW21" s="14"/>
      <c r="CMX21" s="15"/>
      <c r="CMY21" s="16"/>
      <c r="CNA21" s="14"/>
      <c r="CNB21" s="15"/>
      <c r="CNC21" s="16"/>
      <c r="CNE21" s="14"/>
      <c r="CNF21" s="15"/>
      <c r="CNG21" s="16"/>
      <c r="CNI21" s="14"/>
      <c r="CNJ21" s="15"/>
      <c r="CNK21" s="16"/>
      <c r="CNM21" s="14"/>
      <c r="CNN21" s="15"/>
      <c r="CNO21" s="16"/>
      <c r="CNQ21" s="14"/>
      <c r="CNR21" s="15"/>
      <c r="CNS21" s="16"/>
      <c r="CNU21" s="14"/>
      <c r="CNV21" s="15"/>
      <c r="CNW21" s="16"/>
      <c r="CNY21" s="14"/>
      <c r="CNZ21" s="15"/>
      <c r="COA21" s="16"/>
      <c r="COC21" s="14"/>
      <c r="COD21" s="15"/>
      <c r="COE21" s="16"/>
      <c r="COG21" s="14"/>
      <c r="COH21" s="15"/>
      <c r="COI21" s="16"/>
      <c r="COK21" s="14"/>
      <c r="COL21" s="15"/>
      <c r="COM21" s="16"/>
      <c r="COO21" s="14"/>
      <c r="COP21" s="15"/>
      <c r="COQ21" s="16"/>
      <c r="COS21" s="14"/>
      <c r="COT21" s="15"/>
      <c r="COU21" s="16"/>
      <c r="COW21" s="14"/>
      <c r="COX21" s="15"/>
      <c r="COY21" s="16"/>
      <c r="CPA21" s="14"/>
      <c r="CPB21" s="15"/>
      <c r="CPC21" s="16"/>
      <c r="CPE21" s="14"/>
      <c r="CPF21" s="15"/>
      <c r="CPG21" s="16"/>
      <c r="CPI21" s="14"/>
      <c r="CPJ21" s="15"/>
      <c r="CPK21" s="16"/>
      <c r="CPM21" s="14"/>
      <c r="CPN21" s="15"/>
      <c r="CPO21" s="16"/>
      <c r="CPQ21" s="14"/>
      <c r="CPR21" s="15"/>
      <c r="CPS21" s="16"/>
      <c r="CPU21" s="14"/>
      <c r="CPV21" s="15"/>
      <c r="CPW21" s="16"/>
      <c r="CPY21" s="14"/>
      <c r="CPZ21" s="15"/>
      <c r="CQA21" s="16"/>
      <c r="CQC21" s="14"/>
      <c r="CQD21" s="15"/>
      <c r="CQE21" s="16"/>
      <c r="CQG21" s="14"/>
      <c r="CQH21" s="15"/>
      <c r="CQI21" s="16"/>
      <c r="CQK21" s="14"/>
      <c r="CQL21" s="15"/>
      <c r="CQM21" s="16"/>
      <c r="CQO21" s="14"/>
      <c r="CQP21" s="15"/>
      <c r="CQQ21" s="16"/>
      <c r="CQS21" s="14"/>
      <c r="CQT21" s="15"/>
      <c r="CQU21" s="16"/>
      <c r="CQW21" s="14"/>
      <c r="CQX21" s="15"/>
      <c r="CQY21" s="16"/>
      <c r="CRA21" s="14"/>
      <c r="CRB21" s="15"/>
      <c r="CRC21" s="16"/>
      <c r="CRE21" s="14"/>
      <c r="CRF21" s="15"/>
      <c r="CRG21" s="16"/>
      <c r="CRI21" s="14"/>
      <c r="CRJ21" s="15"/>
      <c r="CRK21" s="16"/>
      <c r="CRM21" s="14"/>
      <c r="CRN21" s="15"/>
      <c r="CRO21" s="16"/>
      <c r="CRQ21" s="14"/>
      <c r="CRR21" s="15"/>
      <c r="CRS21" s="16"/>
      <c r="CRU21" s="14"/>
      <c r="CRV21" s="15"/>
      <c r="CRW21" s="16"/>
      <c r="CRY21" s="14"/>
      <c r="CRZ21" s="15"/>
      <c r="CSA21" s="16"/>
      <c r="CSC21" s="14"/>
      <c r="CSD21" s="15"/>
      <c r="CSE21" s="16"/>
      <c r="CSG21" s="14"/>
      <c r="CSH21" s="15"/>
      <c r="CSI21" s="16"/>
      <c r="CSK21" s="14"/>
      <c r="CSL21" s="15"/>
      <c r="CSM21" s="16"/>
      <c r="CSO21" s="14"/>
      <c r="CSP21" s="15"/>
      <c r="CSQ21" s="16"/>
      <c r="CSS21" s="14"/>
      <c r="CST21" s="15"/>
      <c r="CSU21" s="16"/>
      <c r="CSW21" s="14"/>
      <c r="CSX21" s="15"/>
      <c r="CSY21" s="16"/>
      <c r="CTA21" s="14"/>
      <c r="CTB21" s="15"/>
      <c r="CTC21" s="16"/>
      <c r="CTE21" s="14"/>
      <c r="CTF21" s="15"/>
      <c r="CTG21" s="16"/>
      <c r="CTI21" s="14"/>
      <c r="CTJ21" s="15"/>
      <c r="CTK21" s="16"/>
      <c r="CTM21" s="14"/>
      <c r="CTN21" s="15"/>
      <c r="CTO21" s="16"/>
      <c r="CTQ21" s="14"/>
      <c r="CTR21" s="15"/>
      <c r="CTS21" s="16"/>
      <c r="CTU21" s="14"/>
      <c r="CTV21" s="15"/>
      <c r="CTW21" s="16"/>
      <c r="CTY21" s="14"/>
      <c r="CTZ21" s="15"/>
      <c r="CUA21" s="16"/>
      <c r="CUC21" s="14"/>
      <c r="CUD21" s="15"/>
      <c r="CUE21" s="16"/>
      <c r="CUG21" s="14"/>
      <c r="CUH21" s="15"/>
      <c r="CUI21" s="16"/>
      <c r="CUK21" s="14"/>
      <c r="CUL21" s="15"/>
      <c r="CUM21" s="16"/>
      <c r="CUO21" s="14"/>
      <c r="CUP21" s="15"/>
      <c r="CUQ21" s="16"/>
      <c r="CUS21" s="14"/>
      <c r="CUT21" s="15"/>
      <c r="CUU21" s="16"/>
      <c r="CUW21" s="14"/>
      <c r="CUX21" s="15"/>
      <c r="CUY21" s="16"/>
      <c r="CVA21" s="14"/>
      <c r="CVB21" s="15"/>
      <c r="CVC21" s="16"/>
      <c r="CVE21" s="14"/>
      <c r="CVF21" s="15"/>
      <c r="CVG21" s="16"/>
      <c r="CVI21" s="14"/>
      <c r="CVJ21" s="15"/>
      <c r="CVK21" s="16"/>
      <c r="CVM21" s="14"/>
      <c r="CVN21" s="15"/>
      <c r="CVO21" s="16"/>
      <c r="CVQ21" s="14"/>
      <c r="CVR21" s="15"/>
      <c r="CVS21" s="16"/>
      <c r="CVU21" s="14"/>
      <c r="CVV21" s="15"/>
      <c r="CVW21" s="16"/>
      <c r="CVY21" s="14"/>
      <c r="CVZ21" s="15"/>
      <c r="CWA21" s="16"/>
      <c r="CWC21" s="14"/>
      <c r="CWD21" s="15"/>
      <c r="CWE21" s="16"/>
      <c r="CWG21" s="14"/>
      <c r="CWH21" s="15"/>
      <c r="CWI21" s="16"/>
      <c r="CWK21" s="14"/>
      <c r="CWL21" s="15"/>
      <c r="CWM21" s="16"/>
      <c r="CWO21" s="14"/>
      <c r="CWP21" s="15"/>
      <c r="CWQ21" s="16"/>
      <c r="CWS21" s="14"/>
      <c r="CWT21" s="15"/>
      <c r="CWU21" s="16"/>
      <c r="CWW21" s="14"/>
      <c r="CWX21" s="15"/>
      <c r="CWY21" s="16"/>
      <c r="CXA21" s="14"/>
      <c r="CXB21" s="15"/>
      <c r="CXC21" s="16"/>
      <c r="CXE21" s="14"/>
      <c r="CXF21" s="15"/>
      <c r="CXG21" s="16"/>
      <c r="CXI21" s="14"/>
      <c r="CXJ21" s="15"/>
      <c r="CXK21" s="16"/>
      <c r="CXM21" s="14"/>
      <c r="CXN21" s="15"/>
      <c r="CXO21" s="16"/>
      <c r="CXQ21" s="14"/>
      <c r="CXR21" s="15"/>
      <c r="CXS21" s="16"/>
      <c r="CXU21" s="14"/>
      <c r="CXV21" s="15"/>
      <c r="CXW21" s="16"/>
      <c r="CXY21" s="14"/>
      <c r="CXZ21" s="15"/>
      <c r="CYA21" s="16"/>
      <c r="CYC21" s="14"/>
      <c r="CYD21" s="15"/>
      <c r="CYE21" s="16"/>
      <c r="CYG21" s="14"/>
      <c r="CYH21" s="15"/>
      <c r="CYI21" s="16"/>
      <c r="CYK21" s="14"/>
      <c r="CYL21" s="15"/>
      <c r="CYM21" s="16"/>
      <c r="CYO21" s="14"/>
      <c r="CYP21" s="15"/>
      <c r="CYQ21" s="16"/>
      <c r="CYS21" s="14"/>
      <c r="CYT21" s="15"/>
      <c r="CYU21" s="16"/>
      <c r="CYW21" s="14"/>
      <c r="CYX21" s="15"/>
      <c r="CYY21" s="16"/>
      <c r="CZA21" s="14"/>
      <c r="CZB21" s="15"/>
      <c r="CZC21" s="16"/>
      <c r="CZE21" s="14"/>
      <c r="CZF21" s="15"/>
      <c r="CZG21" s="16"/>
      <c r="CZI21" s="14"/>
      <c r="CZJ21" s="15"/>
      <c r="CZK21" s="16"/>
      <c r="CZM21" s="14"/>
      <c r="CZN21" s="15"/>
      <c r="CZO21" s="16"/>
      <c r="CZQ21" s="14"/>
      <c r="CZR21" s="15"/>
      <c r="CZS21" s="16"/>
      <c r="CZU21" s="14"/>
      <c r="CZV21" s="15"/>
      <c r="CZW21" s="16"/>
      <c r="CZY21" s="14"/>
      <c r="CZZ21" s="15"/>
      <c r="DAA21" s="16"/>
      <c r="DAC21" s="14"/>
      <c r="DAD21" s="15"/>
      <c r="DAE21" s="16"/>
      <c r="DAG21" s="14"/>
      <c r="DAH21" s="15"/>
      <c r="DAI21" s="16"/>
      <c r="DAK21" s="14"/>
      <c r="DAL21" s="15"/>
      <c r="DAM21" s="16"/>
      <c r="DAO21" s="14"/>
      <c r="DAP21" s="15"/>
      <c r="DAQ21" s="16"/>
      <c r="DAS21" s="14"/>
      <c r="DAT21" s="15"/>
      <c r="DAU21" s="16"/>
      <c r="DAW21" s="14"/>
      <c r="DAX21" s="15"/>
      <c r="DAY21" s="16"/>
      <c r="DBA21" s="14"/>
      <c r="DBB21" s="15"/>
      <c r="DBC21" s="16"/>
      <c r="DBE21" s="14"/>
      <c r="DBF21" s="15"/>
      <c r="DBG21" s="16"/>
      <c r="DBI21" s="14"/>
      <c r="DBJ21" s="15"/>
      <c r="DBK21" s="16"/>
      <c r="DBM21" s="14"/>
      <c r="DBN21" s="15"/>
      <c r="DBO21" s="16"/>
      <c r="DBQ21" s="14"/>
      <c r="DBR21" s="15"/>
      <c r="DBS21" s="16"/>
      <c r="DBU21" s="14"/>
      <c r="DBV21" s="15"/>
      <c r="DBW21" s="16"/>
      <c r="DBY21" s="14"/>
      <c r="DBZ21" s="15"/>
      <c r="DCA21" s="16"/>
      <c r="DCC21" s="14"/>
      <c r="DCD21" s="15"/>
      <c r="DCE21" s="16"/>
      <c r="DCG21" s="14"/>
      <c r="DCH21" s="15"/>
      <c r="DCI21" s="16"/>
      <c r="DCK21" s="14"/>
      <c r="DCL21" s="15"/>
      <c r="DCM21" s="16"/>
      <c r="DCO21" s="14"/>
      <c r="DCP21" s="15"/>
      <c r="DCQ21" s="16"/>
      <c r="DCS21" s="14"/>
      <c r="DCT21" s="15"/>
      <c r="DCU21" s="16"/>
      <c r="DCW21" s="14"/>
      <c r="DCX21" s="15"/>
      <c r="DCY21" s="16"/>
      <c r="DDA21" s="14"/>
      <c r="DDB21" s="15"/>
      <c r="DDC21" s="16"/>
      <c r="DDE21" s="14"/>
      <c r="DDF21" s="15"/>
      <c r="DDG21" s="16"/>
      <c r="DDI21" s="14"/>
      <c r="DDJ21" s="15"/>
      <c r="DDK21" s="16"/>
      <c r="DDM21" s="14"/>
      <c r="DDN21" s="15"/>
      <c r="DDO21" s="16"/>
      <c r="DDQ21" s="14"/>
      <c r="DDR21" s="15"/>
      <c r="DDS21" s="16"/>
      <c r="DDU21" s="14"/>
      <c r="DDV21" s="15"/>
      <c r="DDW21" s="16"/>
      <c r="DDY21" s="14"/>
      <c r="DDZ21" s="15"/>
      <c r="DEA21" s="16"/>
      <c r="DEC21" s="14"/>
      <c r="DED21" s="15"/>
      <c r="DEE21" s="16"/>
      <c r="DEG21" s="14"/>
      <c r="DEH21" s="15"/>
      <c r="DEI21" s="16"/>
      <c r="DEK21" s="14"/>
      <c r="DEL21" s="15"/>
      <c r="DEM21" s="16"/>
      <c r="DEO21" s="14"/>
      <c r="DEP21" s="15"/>
      <c r="DEQ21" s="16"/>
      <c r="DES21" s="14"/>
      <c r="DET21" s="15"/>
      <c r="DEU21" s="16"/>
      <c r="DEW21" s="14"/>
      <c r="DEX21" s="15"/>
      <c r="DEY21" s="16"/>
      <c r="DFA21" s="14"/>
      <c r="DFB21" s="15"/>
      <c r="DFC21" s="16"/>
      <c r="DFE21" s="14"/>
      <c r="DFF21" s="15"/>
      <c r="DFG21" s="16"/>
      <c r="DFI21" s="14"/>
      <c r="DFJ21" s="15"/>
      <c r="DFK21" s="16"/>
      <c r="DFM21" s="14"/>
      <c r="DFN21" s="15"/>
      <c r="DFO21" s="16"/>
      <c r="DFQ21" s="14"/>
      <c r="DFR21" s="15"/>
      <c r="DFS21" s="16"/>
      <c r="DFU21" s="14"/>
      <c r="DFV21" s="15"/>
      <c r="DFW21" s="16"/>
      <c r="DFY21" s="14"/>
      <c r="DFZ21" s="15"/>
      <c r="DGA21" s="16"/>
      <c r="DGC21" s="14"/>
      <c r="DGD21" s="15"/>
      <c r="DGE21" s="16"/>
      <c r="DGG21" s="14"/>
      <c r="DGH21" s="15"/>
      <c r="DGI21" s="16"/>
      <c r="DGK21" s="14"/>
      <c r="DGL21" s="15"/>
      <c r="DGM21" s="16"/>
      <c r="DGO21" s="14"/>
      <c r="DGP21" s="15"/>
      <c r="DGQ21" s="16"/>
      <c r="DGS21" s="14"/>
      <c r="DGT21" s="15"/>
      <c r="DGU21" s="16"/>
      <c r="DGW21" s="14"/>
      <c r="DGX21" s="15"/>
      <c r="DGY21" s="16"/>
      <c r="DHA21" s="14"/>
      <c r="DHB21" s="15"/>
      <c r="DHC21" s="16"/>
      <c r="DHE21" s="14"/>
      <c r="DHF21" s="15"/>
      <c r="DHG21" s="16"/>
      <c r="DHI21" s="14"/>
      <c r="DHJ21" s="15"/>
      <c r="DHK21" s="16"/>
      <c r="DHM21" s="14"/>
      <c r="DHN21" s="15"/>
      <c r="DHO21" s="16"/>
      <c r="DHQ21" s="14"/>
      <c r="DHR21" s="15"/>
      <c r="DHS21" s="16"/>
      <c r="DHU21" s="14"/>
      <c r="DHV21" s="15"/>
      <c r="DHW21" s="16"/>
      <c r="DHY21" s="14"/>
      <c r="DHZ21" s="15"/>
      <c r="DIA21" s="16"/>
      <c r="DIC21" s="14"/>
      <c r="DID21" s="15"/>
      <c r="DIE21" s="16"/>
      <c r="DIG21" s="14"/>
      <c r="DIH21" s="15"/>
      <c r="DII21" s="16"/>
      <c r="DIK21" s="14"/>
      <c r="DIL21" s="15"/>
      <c r="DIM21" s="16"/>
      <c r="DIO21" s="14"/>
      <c r="DIP21" s="15"/>
      <c r="DIQ21" s="16"/>
      <c r="DIS21" s="14"/>
      <c r="DIT21" s="15"/>
      <c r="DIU21" s="16"/>
      <c r="DIW21" s="14"/>
      <c r="DIX21" s="15"/>
      <c r="DIY21" s="16"/>
      <c r="DJA21" s="14"/>
      <c r="DJB21" s="15"/>
      <c r="DJC21" s="16"/>
      <c r="DJE21" s="14"/>
      <c r="DJF21" s="15"/>
      <c r="DJG21" s="16"/>
      <c r="DJI21" s="14"/>
      <c r="DJJ21" s="15"/>
      <c r="DJK21" s="16"/>
      <c r="DJM21" s="14"/>
      <c r="DJN21" s="15"/>
      <c r="DJO21" s="16"/>
      <c r="DJQ21" s="14"/>
      <c r="DJR21" s="15"/>
      <c r="DJS21" s="16"/>
      <c r="DJU21" s="14"/>
      <c r="DJV21" s="15"/>
      <c r="DJW21" s="16"/>
      <c r="DJY21" s="14"/>
      <c r="DJZ21" s="15"/>
      <c r="DKA21" s="16"/>
      <c r="DKC21" s="14"/>
      <c r="DKD21" s="15"/>
      <c r="DKE21" s="16"/>
      <c r="DKG21" s="14"/>
      <c r="DKH21" s="15"/>
      <c r="DKI21" s="16"/>
      <c r="DKK21" s="14"/>
      <c r="DKL21" s="15"/>
      <c r="DKM21" s="16"/>
      <c r="DKO21" s="14"/>
      <c r="DKP21" s="15"/>
      <c r="DKQ21" s="16"/>
      <c r="DKS21" s="14"/>
      <c r="DKT21" s="15"/>
      <c r="DKU21" s="16"/>
      <c r="DKW21" s="14"/>
      <c r="DKX21" s="15"/>
      <c r="DKY21" s="16"/>
      <c r="DLA21" s="14"/>
      <c r="DLB21" s="15"/>
      <c r="DLC21" s="16"/>
      <c r="DLE21" s="14"/>
      <c r="DLF21" s="15"/>
      <c r="DLG21" s="16"/>
      <c r="DLI21" s="14"/>
      <c r="DLJ21" s="15"/>
      <c r="DLK21" s="16"/>
      <c r="DLM21" s="14"/>
      <c r="DLN21" s="15"/>
      <c r="DLO21" s="16"/>
      <c r="DLQ21" s="14"/>
      <c r="DLR21" s="15"/>
      <c r="DLS21" s="16"/>
      <c r="DLU21" s="14"/>
      <c r="DLV21" s="15"/>
      <c r="DLW21" s="16"/>
      <c r="DLY21" s="14"/>
      <c r="DLZ21" s="15"/>
      <c r="DMA21" s="16"/>
      <c r="DMC21" s="14"/>
      <c r="DMD21" s="15"/>
      <c r="DME21" s="16"/>
      <c r="DMG21" s="14"/>
      <c r="DMH21" s="15"/>
      <c r="DMI21" s="16"/>
      <c r="DMK21" s="14"/>
      <c r="DML21" s="15"/>
      <c r="DMM21" s="16"/>
      <c r="DMO21" s="14"/>
      <c r="DMP21" s="15"/>
      <c r="DMQ21" s="16"/>
      <c r="DMS21" s="14"/>
      <c r="DMT21" s="15"/>
      <c r="DMU21" s="16"/>
      <c r="DMW21" s="14"/>
      <c r="DMX21" s="15"/>
      <c r="DMY21" s="16"/>
      <c r="DNA21" s="14"/>
      <c r="DNB21" s="15"/>
      <c r="DNC21" s="16"/>
      <c r="DNE21" s="14"/>
      <c r="DNF21" s="15"/>
      <c r="DNG21" s="16"/>
      <c r="DNI21" s="14"/>
      <c r="DNJ21" s="15"/>
      <c r="DNK21" s="16"/>
      <c r="DNM21" s="14"/>
      <c r="DNN21" s="15"/>
      <c r="DNO21" s="16"/>
      <c r="DNQ21" s="14"/>
      <c r="DNR21" s="15"/>
      <c r="DNS21" s="16"/>
      <c r="DNU21" s="14"/>
      <c r="DNV21" s="15"/>
      <c r="DNW21" s="16"/>
      <c r="DNY21" s="14"/>
      <c r="DNZ21" s="15"/>
      <c r="DOA21" s="16"/>
      <c r="DOC21" s="14"/>
      <c r="DOD21" s="15"/>
      <c r="DOE21" s="16"/>
      <c r="DOG21" s="14"/>
      <c r="DOH21" s="15"/>
      <c r="DOI21" s="16"/>
      <c r="DOK21" s="14"/>
      <c r="DOL21" s="15"/>
      <c r="DOM21" s="16"/>
      <c r="DOO21" s="14"/>
      <c r="DOP21" s="15"/>
      <c r="DOQ21" s="16"/>
      <c r="DOS21" s="14"/>
      <c r="DOT21" s="15"/>
      <c r="DOU21" s="16"/>
      <c r="DOW21" s="14"/>
      <c r="DOX21" s="15"/>
      <c r="DOY21" s="16"/>
      <c r="DPA21" s="14"/>
      <c r="DPB21" s="15"/>
      <c r="DPC21" s="16"/>
      <c r="DPE21" s="14"/>
      <c r="DPF21" s="15"/>
      <c r="DPG21" s="16"/>
      <c r="DPI21" s="14"/>
      <c r="DPJ21" s="15"/>
      <c r="DPK21" s="16"/>
      <c r="DPM21" s="14"/>
      <c r="DPN21" s="15"/>
      <c r="DPO21" s="16"/>
      <c r="DPQ21" s="14"/>
      <c r="DPR21" s="15"/>
      <c r="DPS21" s="16"/>
      <c r="DPU21" s="14"/>
      <c r="DPV21" s="15"/>
      <c r="DPW21" s="16"/>
      <c r="DPY21" s="14"/>
      <c r="DPZ21" s="15"/>
      <c r="DQA21" s="16"/>
      <c r="DQC21" s="14"/>
      <c r="DQD21" s="15"/>
      <c r="DQE21" s="16"/>
      <c r="DQG21" s="14"/>
      <c r="DQH21" s="15"/>
      <c r="DQI21" s="16"/>
      <c r="DQK21" s="14"/>
      <c r="DQL21" s="15"/>
      <c r="DQM21" s="16"/>
      <c r="DQO21" s="14"/>
      <c r="DQP21" s="15"/>
      <c r="DQQ21" s="16"/>
      <c r="DQS21" s="14"/>
      <c r="DQT21" s="15"/>
      <c r="DQU21" s="16"/>
      <c r="DQW21" s="14"/>
      <c r="DQX21" s="15"/>
      <c r="DQY21" s="16"/>
      <c r="DRA21" s="14"/>
      <c r="DRB21" s="15"/>
      <c r="DRC21" s="16"/>
      <c r="DRE21" s="14"/>
      <c r="DRF21" s="15"/>
      <c r="DRG21" s="16"/>
      <c r="DRI21" s="14"/>
      <c r="DRJ21" s="15"/>
      <c r="DRK21" s="16"/>
      <c r="DRM21" s="14"/>
      <c r="DRN21" s="15"/>
      <c r="DRO21" s="16"/>
      <c r="DRQ21" s="14"/>
      <c r="DRR21" s="15"/>
      <c r="DRS21" s="16"/>
      <c r="DRU21" s="14"/>
      <c r="DRV21" s="15"/>
      <c r="DRW21" s="16"/>
      <c r="DRY21" s="14"/>
      <c r="DRZ21" s="15"/>
      <c r="DSA21" s="16"/>
      <c r="DSC21" s="14"/>
      <c r="DSD21" s="15"/>
      <c r="DSE21" s="16"/>
      <c r="DSG21" s="14"/>
      <c r="DSH21" s="15"/>
      <c r="DSI21" s="16"/>
      <c r="DSK21" s="14"/>
      <c r="DSL21" s="15"/>
      <c r="DSM21" s="16"/>
      <c r="DSO21" s="14"/>
      <c r="DSP21" s="15"/>
      <c r="DSQ21" s="16"/>
      <c r="DSS21" s="14"/>
      <c r="DST21" s="15"/>
      <c r="DSU21" s="16"/>
      <c r="DSW21" s="14"/>
      <c r="DSX21" s="15"/>
      <c r="DSY21" s="16"/>
      <c r="DTA21" s="14"/>
      <c r="DTB21" s="15"/>
      <c r="DTC21" s="16"/>
      <c r="DTE21" s="14"/>
      <c r="DTF21" s="15"/>
      <c r="DTG21" s="16"/>
      <c r="DTI21" s="14"/>
      <c r="DTJ21" s="15"/>
      <c r="DTK21" s="16"/>
      <c r="DTM21" s="14"/>
      <c r="DTN21" s="15"/>
      <c r="DTO21" s="16"/>
      <c r="DTQ21" s="14"/>
      <c r="DTR21" s="15"/>
      <c r="DTS21" s="16"/>
      <c r="DTU21" s="14"/>
      <c r="DTV21" s="15"/>
      <c r="DTW21" s="16"/>
      <c r="DTY21" s="14"/>
      <c r="DTZ21" s="15"/>
      <c r="DUA21" s="16"/>
      <c r="DUC21" s="14"/>
      <c r="DUD21" s="15"/>
      <c r="DUE21" s="16"/>
      <c r="DUG21" s="14"/>
      <c r="DUH21" s="15"/>
      <c r="DUI21" s="16"/>
      <c r="DUK21" s="14"/>
      <c r="DUL21" s="15"/>
      <c r="DUM21" s="16"/>
      <c r="DUO21" s="14"/>
      <c r="DUP21" s="15"/>
      <c r="DUQ21" s="16"/>
      <c r="DUS21" s="14"/>
      <c r="DUT21" s="15"/>
      <c r="DUU21" s="16"/>
      <c r="DUW21" s="14"/>
      <c r="DUX21" s="15"/>
      <c r="DUY21" s="16"/>
      <c r="DVA21" s="14"/>
      <c r="DVB21" s="15"/>
      <c r="DVC21" s="16"/>
      <c r="DVE21" s="14"/>
      <c r="DVF21" s="15"/>
      <c r="DVG21" s="16"/>
      <c r="DVI21" s="14"/>
      <c r="DVJ21" s="15"/>
      <c r="DVK21" s="16"/>
      <c r="DVM21" s="14"/>
      <c r="DVN21" s="15"/>
      <c r="DVO21" s="16"/>
      <c r="DVQ21" s="14"/>
      <c r="DVR21" s="15"/>
      <c r="DVS21" s="16"/>
      <c r="DVU21" s="14"/>
      <c r="DVV21" s="15"/>
      <c r="DVW21" s="16"/>
      <c r="DVY21" s="14"/>
      <c r="DVZ21" s="15"/>
      <c r="DWA21" s="16"/>
      <c r="DWC21" s="14"/>
      <c r="DWD21" s="15"/>
      <c r="DWE21" s="16"/>
      <c r="DWG21" s="14"/>
      <c r="DWH21" s="15"/>
      <c r="DWI21" s="16"/>
      <c r="DWK21" s="14"/>
      <c r="DWL21" s="15"/>
      <c r="DWM21" s="16"/>
      <c r="DWO21" s="14"/>
      <c r="DWP21" s="15"/>
      <c r="DWQ21" s="16"/>
      <c r="DWS21" s="14"/>
      <c r="DWT21" s="15"/>
      <c r="DWU21" s="16"/>
      <c r="DWW21" s="14"/>
      <c r="DWX21" s="15"/>
      <c r="DWY21" s="16"/>
      <c r="DXA21" s="14"/>
      <c r="DXB21" s="15"/>
      <c r="DXC21" s="16"/>
      <c r="DXE21" s="14"/>
      <c r="DXF21" s="15"/>
      <c r="DXG21" s="16"/>
      <c r="DXI21" s="14"/>
      <c r="DXJ21" s="15"/>
      <c r="DXK21" s="16"/>
      <c r="DXM21" s="14"/>
      <c r="DXN21" s="15"/>
      <c r="DXO21" s="16"/>
      <c r="DXQ21" s="14"/>
      <c r="DXR21" s="15"/>
      <c r="DXS21" s="16"/>
      <c r="DXU21" s="14"/>
      <c r="DXV21" s="15"/>
      <c r="DXW21" s="16"/>
      <c r="DXY21" s="14"/>
      <c r="DXZ21" s="15"/>
      <c r="DYA21" s="16"/>
      <c r="DYC21" s="14"/>
      <c r="DYD21" s="15"/>
      <c r="DYE21" s="16"/>
      <c r="DYG21" s="14"/>
      <c r="DYH21" s="15"/>
      <c r="DYI21" s="16"/>
      <c r="DYK21" s="14"/>
      <c r="DYL21" s="15"/>
      <c r="DYM21" s="16"/>
      <c r="DYO21" s="14"/>
      <c r="DYP21" s="15"/>
      <c r="DYQ21" s="16"/>
      <c r="DYS21" s="14"/>
      <c r="DYT21" s="15"/>
      <c r="DYU21" s="16"/>
      <c r="DYW21" s="14"/>
      <c r="DYX21" s="15"/>
      <c r="DYY21" s="16"/>
      <c r="DZA21" s="14"/>
      <c r="DZB21" s="15"/>
      <c r="DZC21" s="16"/>
      <c r="DZE21" s="14"/>
      <c r="DZF21" s="15"/>
      <c r="DZG21" s="16"/>
      <c r="DZI21" s="14"/>
      <c r="DZJ21" s="15"/>
      <c r="DZK21" s="16"/>
      <c r="DZM21" s="14"/>
      <c r="DZN21" s="15"/>
      <c r="DZO21" s="16"/>
      <c r="DZQ21" s="14"/>
      <c r="DZR21" s="15"/>
      <c r="DZS21" s="16"/>
      <c r="DZU21" s="14"/>
      <c r="DZV21" s="15"/>
      <c r="DZW21" s="16"/>
      <c r="DZY21" s="14"/>
      <c r="DZZ21" s="15"/>
      <c r="EAA21" s="16"/>
      <c r="EAC21" s="14"/>
      <c r="EAD21" s="15"/>
      <c r="EAE21" s="16"/>
      <c r="EAG21" s="14"/>
      <c r="EAH21" s="15"/>
      <c r="EAI21" s="16"/>
      <c r="EAK21" s="14"/>
      <c r="EAL21" s="15"/>
      <c r="EAM21" s="16"/>
      <c r="EAO21" s="14"/>
      <c r="EAP21" s="15"/>
      <c r="EAQ21" s="16"/>
      <c r="EAS21" s="14"/>
      <c r="EAT21" s="15"/>
      <c r="EAU21" s="16"/>
      <c r="EAW21" s="14"/>
      <c r="EAX21" s="15"/>
      <c r="EAY21" s="16"/>
      <c r="EBA21" s="14"/>
      <c r="EBB21" s="15"/>
      <c r="EBC21" s="16"/>
      <c r="EBE21" s="14"/>
      <c r="EBF21" s="15"/>
      <c r="EBG21" s="16"/>
      <c r="EBI21" s="14"/>
      <c r="EBJ21" s="15"/>
      <c r="EBK21" s="16"/>
      <c r="EBM21" s="14"/>
      <c r="EBN21" s="15"/>
      <c r="EBO21" s="16"/>
      <c r="EBQ21" s="14"/>
      <c r="EBR21" s="15"/>
      <c r="EBS21" s="16"/>
      <c r="EBU21" s="14"/>
      <c r="EBV21" s="15"/>
      <c r="EBW21" s="16"/>
      <c r="EBY21" s="14"/>
      <c r="EBZ21" s="15"/>
      <c r="ECA21" s="16"/>
      <c r="ECC21" s="14"/>
      <c r="ECD21" s="15"/>
      <c r="ECE21" s="16"/>
      <c r="ECG21" s="14"/>
      <c r="ECH21" s="15"/>
      <c r="ECI21" s="16"/>
      <c r="ECK21" s="14"/>
      <c r="ECL21" s="15"/>
      <c r="ECM21" s="16"/>
      <c r="ECO21" s="14"/>
      <c r="ECP21" s="15"/>
      <c r="ECQ21" s="16"/>
      <c r="ECS21" s="14"/>
      <c r="ECT21" s="15"/>
      <c r="ECU21" s="16"/>
      <c r="ECW21" s="14"/>
      <c r="ECX21" s="15"/>
      <c r="ECY21" s="16"/>
      <c r="EDA21" s="14"/>
      <c r="EDB21" s="15"/>
      <c r="EDC21" s="16"/>
      <c r="EDE21" s="14"/>
      <c r="EDF21" s="15"/>
      <c r="EDG21" s="16"/>
      <c r="EDI21" s="14"/>
      <c r="EDJ21" s="15"/>
      <c r="EDK21" s="16"/>
      <c r="EDM21" s="14"/>
      <c r="EDN21" s="15"/>
      <c r="EDO21" s="16"/>
      <c r="EDQ21" s="14"/>
      <c r="EDR21" s="15"/>
      <c r="EDS21" s="16"/>
      <c r="EDU21" s="14"/>
      <c r="EDV21" s="15"/>
      <c r="EDW21" s="16"/>
      <c r="EDY21" s="14"/>
      <c r="EDZ21" s="15"/>
      <c r="EEA21" s="16"/>
      <c r="EEC21" s="14"/>
      <c r="EED21" s="15"/>
      <c r="EEE21" s="16"/>
      <c r="EEG21" s="14"/>
      <c r="EEH21" s="15"/>
      <c r="EEI21" s="16"/>
      <c r="EEK21" s="14"/>
      <c r="EEL21" s="15"/>
      <c r="EEM21" s="16"/>
      <c r="EEO21" s="14"/>
      <c r="EEP21" s="15"/>
      <c r="EEQ21" s="16"/>
      <c r="EES21" s="14"/>
      <c r="EET21" s="15"/>
      <c r="EEU21" s="16"/>
      <c r="EEW21" s="14"/>
      <c r="EEX21" s="15"/>
      <c r="EEY21" s="16"/>
      <c r="EFA21" s="14"/>
      <c r="EFB21" s="15"/>
      <c r="EFC21" s="16"/>
      <c r="EFE21" s="14"/>
      <c r="EFF21" s="15"/>
      <c r="EFG21" s="16"/>
      <c r="EFI21" s="14"/>
      <c r="EFJ21" s="15"/>
      <c r="EFK21" s="16"/>
      <c r="EFM21" s="14"/>
      <c r="EFN21" s="15"/>
      <c r="EFO21" s="16"/>
      <c r="EFQ21" s="14"/>
      <c r="EFR21" s="15"/>
      <c r="EFS21" s="16"/>
      <c r="EFU21" s="14"/>
      <c r="EFV21" s="15"/>
      <c r="EFW21" s="16"/>
      <c r="EFY21" s="14"/>
      <c r="EFZ21" s="15"/>
      <c r="EGA21" s="16"/>
      <c r="EGC21" s="14"/>
      <c r="EGD21" s="15"/>
      <c r="EGE21" s="16"/>
      <c r="EGG21" s="14"/>
      <c r="EGH21" s="15"/>
      <c r="EGI21" s="16"/>
      <c r="EGK21" s="14"/>
      <c r="EGL21" s="15"/>
      <c r="EGM21" s="16"/>
      <c r="EGO21" s="14"/>
      <c r="EGP21" s="15"/>
      <c r="EGQ21" s="16"/>
      <c r="EGS21" s="14"/>
      <c r="EGT21" s="15"/>
      <c r="EGU21" s="16"/>
      <c r="EGW21" s="14"/>
      <c r="EGX21" s="15"/>
      <c r="EGY21" s="16"/>
      <c r="EHA21" s="14"/>
      <c r="EHB21" s="15"/>
      <c r="EHC21" s="16"/>
      <c r="EHE21" s="14"/>
      <c r="EHF21" s="15"/>
      <c r="EHG21" s="16"/>
      <c r="EHI21" s="14"/>
      <c r="EHJ21" s="15"/>
      <c r="EHK21" s="16"/>
      <c r="EHM21" s="14"/>
      <c r="EHN21" s="15"/>
      <c r="EHO21" s="16"/>
      <c r="EHQ21" s="14"/>
      <c r="EHR21" s="15"/>
      <c r="EHS21" s="16"/>
      <c r="EHU21" s="14"/>
      <c r="EHV21" s="15"/>
      <c r="EHW21" s="16"/>
      <c r="EHY21" s="14"/>
      <c r="EHZ21" s="15"/>
      <c r="EIA21" s="16"/>
      <c r="EIC21" s="14"/>
      <c r="EID21" s="15"/>
      <c r="EIE21" s="16"/>
      <c r="EIG21" s="14"/>
      <c r="EIH21" s="15"/>
      <c r="EII21" s="16"/>
      <c r="EIK21" s="14"/>
      <c r="EIL21" s="15"/>
      <c r="EIM21" s="16"/>
      <c r="EIO21" s="14"/>
      <c r="EIP21" s="15"/>
      <c r="EIQ21" s="16"/>
      <c r="EIS21" s="14"/>
      <c r="EIT21" s="15"/>
      <c r="EIU21" s="16"/>
      <c r="EIW21" s="14"/>
      <c r="EIX21" s="15"/>
      <c r="EIY21" s="16"/>
      <c r="EJA21" s="14"/>
      <c r="EJB21" s="15"/>
      <c r="EJC21" s="16"/>
      <c r="EJE21" s="14"/>
      <c r="EJF21" s="15"/>
      <c r="EJG21" s="16"/>
      <c r="EJI21" s="14"/>
      <c r="EJJ21" s="15"/>
      <c r="EJK21" s="16"/>
      <c r="EJM21" s="14"/>
      <c r="EJN21" s="15"/>
      <c r="EJO21" s="16"/>
      <c r="EJQ21" s="14"/>
      <c r="EJR21" s="15"/>
      <c r="EJS21" s="16"/>
      <c r="EJU21" s="14"/>
      <c r="EJV21" s="15"/>
      <c r="EJW21" s="16"/>
      <c r="EJY21" s="14"/>
      <c r="EJZ21" s="15"/>
      <c r="EKA21" s="16"/>
      <c r="EKC21" s="14"/>
      <c r="EKD21" s="15"/>
      <c r="EKE21" s="16"/>
      <c r="EKG21" s="14"/>
      <c r="EKH21" s="15"/>
      <c r="EKI21" s="16"/>
      <c r="EKK21" s="14"/>
      <c r="EKL21" s="15"/>
      <c r="EKM21" s="16"/>
      <c r="EKO21" s="14"/>
      <c r="EKP21" s="15"/>
      <c r="EKQ21" s="16"/>
      <c r="EKS21" s="14"/>
      <c r="EKT21" s="15"/>
      <c r="EKU21" s="16"/>
      <c r="EKW21" s="14"/>
      <c r="EKX21" s="15"/>
      <c r="EKY21" s="16"/>
      <c r="ELA21" s="14"/>
      <c r="ELB21" s="15"/>
      <c r="ELC21" s="16"/>
      <c r="ELE21" s="14"/>
      <c r="ELF21" s="15"/>
      <c r="ELG21" s="16"/>
      <c r="ELI21" s="14"/>
      <c r="ELJ21" s="15"/>
      <c r="ELK21" s="16"/>
      <c r="ELM21" s="14"/>
      <c r="ELN21" s="15"/>
      <c r="ELO21" s="16"/>
      <c r="ELQ21" s="14"/>
      <c r="ELR21" s="15"/>
      <c r="ELS21" s="16"/>
      <c r="ELU21" s="14"/>
      <c r="ELV21" s="15"/>
      <c r="ELW21" s="16"/>
      <c r="ELY21" s="14"/>
      <c r="ELZ21" s="15"/>
      <c r="EMA21" s="16"/>
      <c r="EMC21" s="14"/>
      <c r="EMD21" s="15"/>
      <c r="EME21" s="16"/>
      <c r="EMG21" s="14"/>
      <c r="EMH21" s="15"/>
      <c r="EMI21" s="16"/>
      <c r="EMK21" s="14"/>
      <c r="EML21" s="15"/>
      <c r="EMM21" s="16"/>
      <c r="EMO21" s="14"/>
      <c r="EMP21" s="15"/>
      <c r="EMQ21" s="16"/>
      <c r="EMS21" s="14"/>
      <c r="EMT21" s="15"/>
      <c r="EMU21" s="16"/>
      <c r="EMW21" s="14"/>
      <c r="EMX21" s="15"/>
      <c r="EMY21" s="16"/>
      <c r="ENA21" s="14"/>
      <c r="ENB21" s="15"/>
      <c r="ENC21" s="16"/>
      <c r="ENE21" s="14"/>
      <c r="ENF21" s="15"/>
      <c r="ENG21" s="16"/>
      <c r="ENI21" s="14"/>
      <c r="ENJ21" s="15"/>
      <c r="ENK21" s="16"/>
      <c r="ENM21" s="14"/>
      <c r="ENN21" s="15"/>
      <c r="ENO21" s="16"/>
      <c r="ENQ21" s="14"/>
      <c r="ENR21" s="15"/>
      <c r="ENS21" s="16"/>
      <c r="ENU21" s="14"/>
      <c r="ENV21" s="15"/>
      <c r="ENW21" s="16"/>
      <c r="ENY21" s="14"/>
      <c r="ENZ21" s="15"/>
      <c r="EOA21" s="16"/>
      <c r="EOC21" s="14"/>
      <c r="EOD21" s="15"/>
      <c r="EOE21" s="16"/>
      <c r="EOG21" s="14"/>
      <c r="EOH21" s="15"/>
      <c r="EOI21" s="16"/>
      <c r="EOK21" s="14"/>
      <c r="EOL21" s="15"/>
      <c r="EOM21" s="16"/>
      <c r="EOO21" s="14"/>
      <c r="EOP21" s="15"/>
      <c r="EOQ21" s="16"/>
      <c r="EOS21" s="14"/>
      <c r="EOT21" s="15"/>
      <c r="EOU21" s="16"/>
      <c r="EOW21" s="14"/>
      <c r="EOX21" s="15"/>
      <c r="EOY21" s="16"/>
      <c r="EPA21" s="14"/>
      <c r="EPB21" s="15"/>
      <c r="EPC21" s="16"/>
      <c r="EPE21" s="14"/>
      <c r="EPF21" s="15"/>
      <c r="EPG21" s="16"/>
      <c r="EPI21" s="14"/>
      <c r="EPJ21" s="15"/>
      <c r="EPK21" s="16"/>
      <c r="EPM21" s="14"/>
      <c r="EPN21" s="15"/>
      <c r="EPO21" s="16"/>
      <c r="EPQ21" s="14"/>
      <c r="EPR21" s="15"/>
      <c r="EPS21" s="16"/>
      <c r="EPU21" s="14"/>
      <c r="EPV21" s="15"/>
      <c r="EPW21" s="16"/>
      <c r="EPY21" s="14"/>
      <c r="EPZ21" s="15"/>
      <c r="EQA21" s="16"/>
      <c r="EQC21" s="14"/>
      <c r="EQD21" s="15"/>
      <c r="EQE21" s="16"/>
      <c r="EQG21" s="14"/>
      <c r="EQH21" s="15"/>
      <c r="EQI21" s="16"/>
      <c r="EQK21" s="14"/>
      <c r="EQL21" s="15"/>
      <c r="EQM21" s="16"/>
      <c r="EQO21" s="14"/>
      <c r="EQP21" s="15"/>
      <c r="EQQ21" s="16"/>
      <c r="EQS21" s="14"/>
      <c r="EQT21" s="15"/>
      <c r="EQU21" s="16"/>
      <c r="EQW21" s="14"/>
      <c r="EQX21" s="15"/>
      <c r="EQY21" s="16"/>
      <c r="ERA21" s="14"/>
      <c r="ERB21" s="15"/>
      <c r="ERC21" s="16"/>
      <c r="ERE21" s="14"/>
      <c r="ERF21" s="15"/>
      <c r="ERG21" s="16"/>
      <c r="ERI21" s="14"/>
      <c r="ERJ21" s="15"/>
      <c r="ERK21" s="16"/>
      <c r="ERM21" s="14"/>
      <c r="ERN21" s="15"/>
      <c r="ERO21" s="16"/>
      <c r="ERQ21" s="14"/>
      <c r="ERR21" s="15"/>
      <c r="ERS21" s="16"/>
      <c r="ERU21" s="14"/>
      <c r="ERV21" s="15"/>
      <c r="ERW21" s="16"/>
      <c r="ERY21" s="14"/>
      <c r="ERZ21" s="15"/>
      <c r="ESA21" s="16"/>
      <c r="ESC21" s="14"/>
      <c r="ESD21" s="15"/>
      <c r="ESE21" s="16"/>
      <c r="ESG21" s="14"/>
      <c r="ESH21" s="15"/>
      <c r="ESI21" s="16"/>
      <c r="ESK21" s="14"/>
      <c r="ESL21" s="15"/>
      <c r="ESM21" s="16"/>
      <c r="ESO21" s="14"/>
      <c r="ESP21" s="15"/>
      <c r="ESQ21" s="16"/>
      <c r="ESS21" s="14"/>
      <c r="EST21" s="15"/>
      <c r="ESU21" s="16"/>
      <c r="ESW21" s="14"/>
      <c r="ESX21" s="15"/>
      <c r="ESY21" s="16"/>
      <c r="ETA21" s="14"/>
      <c r="ETB21" s="15"/>
      <c r="ETC21" s="16"/>
      <c r="ETE21" s="14"/>
      <c r="ETF21" s="15"/>
      <c r="ETG21" s="16"/>
      <c r="ETI21" s="14"/>
      <c r="ETJ21" s="15"/>
      <c r="ETK21" s="16"/>
      <c r="ETM21" s="14"/>
      <c r="ETN21" s="15"/>
      <c r="ETO21" s="16"/>
      <c r="ETQ21" s="14"/>
      <c r="ETR21" s="15"/>
      <c r="ETS21" s="16"/>
      <c r="ETU21" s="14"/>
      <c r="ETV21" s="15"/>
      <c r="ETW21" s="16"/>
      <c r="ETY21" s="14"/>
      <c r="ETZ21" s="15"/>
      <c r="EUA21" s="16"/>
      <c r="EUC21" s="14"/>
      <c r="EUD21" s="15"/>
      <c r="EUE21" s="16"/>
      <c r="EUG21" s="14"/>
      <c r="EUH21" s="15"/>
      <c r="EUI21" s="16"/>
      <c r="EUK21" s="14"/>
      <c r="EUL21" s="15"/>
      <c r="EUM21" s="16"/>
      <c r="EUO21" s="14"/>
      <c r="EUP21" s="15"/>
      <c r="EUQ21" s="16"/>
      <c r="EUS21" s="14"/>
      <c r="EUT21" s="15"/>
      <c r="EUU21" s="16"/>
      <c r="EUW21" s="14"/>
      <c r="EUX21" s="15"/>
      <c r="EUY21" s="16"/>
      <c r="EVA21" s="14"/>
      <c r="EVB21" s="15"/>
      <c r="EVC21" s="16"/>
      <c r="EVE21" s="14"/>
      <c r="EVF21" s="15"/>
      <c r="EVG21" s="16"/>
      <c r="EVI21" s="14"/>
      <c r="EVJ21" s="15"/>
      <c r="EVK21" s="16"/>
      <c r="EVM21" s="14"/>
      <c r="EVN21" s="15"/>
      <c r="EVO21" s="16"/>
      <c r="EVQ21" s="14"/>
      <c r="EVR21" s="15"/>
      <c r="EVS21" s="16"/>
      <c r="EVU21" s="14"/>
      <c r="EVV21" s="15"/>
      <c r="EVW21" s="16"/>
      <c r="EVY21" s="14"/>
      <c r="EVZ21" s="15"/>
      <c r="EWA21" s="16"/>
      <c r="EWC21" s="14"/>
      <c r="EWD21" s="15"/>
      <c r="EWE21" s="16"/>
      <c r="EWG21" s="14"/>
      <c r="EWH21" s="15"/>
      <c r="EWI21" s="16"/>
      <c r="EWK21" s="14"/>
      <c r="EWL21" s="15"/>
      <c r="EWM21" s="16"/>
      <c r="EWO21" s="14"/>
      <c r="EWP21" s="15"/>
      <c r="EWQ21" s="16"/>
      <c r="EWS21" s="14"/>
      <c r="EWT21" s="15"/>
      <c r="EWU21" s="16"/>
      <c r="EWW21" s="14"/>
      <c r="EWX21" s="15"/>
      <c r="EWY21" s="16"/>
      <c r="EXA21" s="14"/>
      <c r="EXB21" s="15"/>
      <c r="EXC21" s="16"/>
      <c r="EXE21" s="14"/>
      <c r="EXF21" s="15"/>
      <c r="EXG21" s="16"/>
      <c r="EXI21" s="14"/>
      <c r="EXJ21" s="15"/>
      <c r="EXK21" s="16"/>
      <c r="EXM21" s="14"/>
      <c r="EXN21" s="15"/>
      <c r="EXO21" s="16"/>
      <c r="EXQ21" s="14"/>
      <c r="EXR21" s="15"/>
      <c r="EXS21" s="16"/>
      <c r="EXU21" s="14"/>
      <c r="EXV21" s="15"/>
      <c r="EXW21" s="16"/>
      <c r="EXY21" s="14"/>
      <c r="EXZ21" s="15"/>
      <c r="EYA21" s="16"/>
      <c r="EYC21" s="14"/>
      <c r="EYD21" s="15"/>
      <c r="EYE21" s="16"/>
      <c r="EYG21" s="14"/>
      <c r="EYH21" s="15"/>
      <c r="EYI21" s="16"/>
      <c r="EYK21" s="14"/>
      <c r="EYL21" s="15"/>
      <c r="EYM21" s="16"/>
      <c r="EYO21" s="14"/>
      <c r="EYP21" s="15"/>
      <c r="EYQ21" s="16"/>
      <c r="EYS21" s="14"/>
      <c r="EYT21" s="15"/>
      <c r="EYU21" s="16"/>
      <c r="EYW21" s="14"/>
      <c r="EYX21" s="15"/>
      <c r="EYY21" s="16"/>
      <c r="EZA21" s="14"/>
      <c r="EZB21" s="15"/>
      <c r="EZC21" s="16"/>
      <c r="EZE21" s="14"/>
      <c r="EZF21" s="15"/>
      <c r="EZG21" s="16"/>
      <c r="EZI21" s="14"/>
      <c r="EZJ21" s="15"/>
      <c r="EZK21" s="16"/>
      <c r="EZM21" s="14"/>
      <c r="EZN21" s="15"/>
      <c r="EZO21" s="16"/>
      <c r="EZQ21" s="14"/>
      <c r="EZR21" s="15"/>
      <c r="EZS21" s="16"/>
      <c r="EZU21" s="14"/>
      <c r="EZV21" s="15"/>
      <c r="EZW21" s="16"/>
      <c r="EZY21" s="14"/>
      <c r="EZZ21" s="15"/>
      <c r="FAA21" s="16"/>
      <c r="FAC21" s="14"/>
      <c r="FAD21" s="15"/>
      <c r="FAE21" s="16"/>
      <c r="FAG21" s="14"/>
      <c r="FAH21" s="15"/>
      <c r="FAI21" s="16"/>
      <c r="FAK21" s="14"/>
      <c r="FAL21" s="15"/>
      <c r="FAM21" s="16"/>
      <c r="FAO21" s="14"/>
      <c r="FAP21" s="15"/>
      <c r="FAQ21" s="16"/>
      <c r="FAS21" s="14"/>
      <c r="FAT21" s="15"/>
      <c r="FAU21" s="16"/>
      <c r="FAW21" s="14"/>
      <c r="FAX21" s="15"/>
      <c r="FAY21" s="16"/>
      <c r="FBA21" s="14"/>
      <c r="FBB21" s="15"/>
      <c r="FBC21" s="16"/>
      <c r="FBE21" s="14"/>
      <c r="FBF21" s="15"/>
      <c r="FBG21" s="16"/>
      <c r="FBI21" s="14"/>
      <c r="FBJ21" s="15"/>
      <c r="FBK21" s="16"/>
      <c r="FBM21" s="14"/>
      <c r="FBN21" s="15"/>
      <c r="FBO21" s="16"/>
      <c r="FBQ21" s="14"/>
      <c r="FBR21" s="15"/>
      <c r="FBS21" s="16"/>
      <c r="FBU21" s="14"/>
      <c r="FBV21" s="15"/>
      <c r="FBW21" s="16"/>
      <c r="FBY21" s="14"/>
      <c r="FBZ21" s="15"/>
      <c r="FCA21" s="16"/>
      <c r="FCC21" s="14"/>
      <c r="FCD21" s="15"/>
      <c r="FCE21" s="16"/>
      <c r="FCG21" s="14"/>
      <c r="FCH21" s="15"/>
      <c r="FCI21" s="16"/>
      <c r="FCK21" s="14"/>
      <c r="FCL21" s="15"/>
      <c r="FCM21" s="16"/>
      <c r="FCO21" s="14"/>
      <c r="FCP21" s="15"/>
      <c r="FCQ21" s="16"/>
      <c r="FCS21" s="14"/>
      <c r="FCT21" s="15"/>
      <c r="FCU21" s="16"/>
      <c r="FCW21" s="14"/>
      <c r="FCX21" s="15"/>
      <c r="FCY21" s="16"/>
      <c r="FDA21" s="14"/>
      <c r="FDB21" s="15"/>
      <c r="FDC21" s="16"/>
      <c r="FDE21" s="14"/>
      <c r="FDF21" s="15"/>
      <c r="FDG21" s="16"/>
      <c r="FDI21" s="14"/>
      <c r="FDJ21" s="15"/>
      <c r="FDK21" s="16"/>
      <c r="FDM21" s="14"/>
      <c r="FDN21" s="15"/>
      <c r="FDO21" s="16"/>
      <c r="FDQ21" s="14"/>
      <c r="FDR21" s="15"/>
      <c r="FDS21" s="16"/>
      <c r="FDU21" s="14"/>
      <c r="FDV21" s="15"/>
      <c r="FDW21" s="16"/>
      <c r="FDY21" s="14"/>
      <c r="FDZ21" s="15"/>
      <c r="FEA21" s="16"/>
      <c r="FEC21" s="14"/>
      <c r="FED21" s="15"/>
      <c r="FEE21" s="16"/>
      <c r="FEG21" s="14"/>
      <c r="FEH21" s="15"/>
      <c r="FEI21" s="16"/>
      <c r="FEK21" s="14"/>
      <c r="FEL21" s="15"/>
      <c r="FEM21" s="16"/>
      <c r="FEO21" s="14"/>
      <c r="FEP21" s="15"/>
      <c r="FEQ21" s="16"/>
      <c r="FES21" s="14"/>
      <c r="FET21" s="15"/>
      <c r="FEU21" s="16"/>
      <c r="FEW21" s="14"/>
      <c r="FEX21" s="15"/>
      <c r="FEY21" s="16"/>
      <c r="FFA21" s="14"/>
      <c r="FFB21" s="15"/>
      <c r="FFC21" s="16"/>
      <c r="FFE21" s="14"/>
      <c r="FFF21" s="15"/>
      <c r="FFG21" s="16"/>
      <c r="FFI21" s="14"/>
      <c r="FFJ21" s="15"/>
      <c r="FFK21" s="16"/>
      <c r="FFM21" s="14"/>
      <c r="FFN21" s="15"/>
      <c r="FFO21" s="16"/>
      <c r="FFQ21" s="14"/>
      <c r="FFR21" s="15"/>
      <c r="FFS21" s="16"/>
      <c r="FFU21" s="14"/>
      <c r="FFV21" s="15"/>
      <c r="FFW21" s="16"/>
      <c r="FFY21" s="14"/>
      <c r="FFZ21" s="15"/>
      <c r="FGA21" s="16"/>
      <c r="FGC21" s="14"/>
      <c r="FGD21" s="15"/>
      <c r="FGE21" s="16"/>
      <c r="FGG21" s="14"/>
      <c r="FGH21" s="15"/>
      <c r="FGI21" s="16"/>
      <c r="FGK21" s="14"/>
      <c r="FGL21" s="15"/>
      <c r="FGM21" s="16"/>
      <c r="FGO21" s="14"/>
      <c r="FGP21" s="15"/>
      <c r="FGQ21" s="16"/>
      <c r="FGS21" s="14"/>
      <c r="FGT21" s="15"/>
      <c r="FGU21" s="16"/>
      <c r="FGW21" s="14"/>
      <c r="FGX21" s="15"/>
      <c r="FGY21" s="16"/>
      <c r="FHA21" s="14"/>
      <c r="FHB21" s="15"/>
      <c r="FHC21" s="16"/>
      <c r="FHE21" s="14"/>
      <c r="FHF21" s="15"/>
      <c r="FHG21" s="16"/>
      <c r="FHI21" s="14"/>
      <c r="FHJ21" s="15"/>
      <c r="FHK21" s="16"/>
      <c r="FHM21" s="14"/>
      <c r="FHN21" s="15"/>
      <c r="FHO21" s="16"/>
      <c r="FHQ21" s="14"/>
      <c r="FHR21" s="15"/>
      <c r="FHS21" s="16"/>
      <c r="FHU21" s="14"/>
      <c r="FHV21" s="15"/>
      <c r="FHW21" s="16"/>
      <c r="FHY21" s="14"/>
      <c r="FHZ21" s="15"/>
      <c r="FIA21" s="16"/>
      <c r="FIC21" s="14"/>
      <c r="FID21" s="15"/>
      <c r="FIE21" s="16"/>
      <c r="FIG21" s="14"/>
      <c r="FIH21" s="15"/>
      <c r="FII21" s="16"/>
      <c r="FIK21" s="14"/>
      <c r="FIL21" s="15"/>
      <c r="FIM21" s="16"/>
      <c r="FIO21" s="14"/>
      <c r="FIP21" s="15"/>
      <c r="FIQ21" s="16"/>
      <c r="FIS21" s="14"/>
      <c r="FIT21" s="15"/>
      <c r="FIU21" s="16"/>
      <c r="FIW21" s="14"/>
      <c r="FIX21" s="15"/>
      <c r="FIY21" s="16"/>
      <c r="FJA21" s="14"/>
      <c r="FJB21" s="15"/>
      <c r="FJC21" s="16"/>
      <c r="FJE21" s="14"/>
      <c r="FJF21" s="15"/>
      <c r="FJG21" s="16"/>
      <c r="FJI21" s="14"/>
      <c r="FJJ21" s="15"/>
      <c r="FJK21" s="16"/>
      <c r="FJM21" s="14"/>
      <c r="FJN21" s="15"/>
      <c r="FJO21" s="16"/>
      <c r="FJQ21" s="14"/>
      <c r="FJR21" s="15"/>
      <c r="FJS21" s="16"/>
      <c r="FJU21" s="14"/>
      <c r="FJV21" s="15"/>
      <c r="FJW21" s="16"/>
      <c r="FJY21" s="14"/>
      <c r="FJZ21" s="15"/>
      <c r="FKA21" s="16"/>
      <c r="FKC21" s="14"/>
      <c r="FKD21" s="15"/>
      <c r="FKE21" s="16"/>
      <c r="FKG21" s="14"/>
      <c r="FKH21" s="15"/>
      <c r="FKI21" s="16"/>
      <c r="FKK21" s="14"/>
      <c r="FKL21" s="15"/>
      <c r="FKM21" s="16"/>
      <c r="FKO21" s="14"/>
      <c r="FKP21" s="15"/>
      <c r="FKQ21" s="16"/>
      <c r="FKS21" s="14"/>
      <c r="FKT21" s="15"/>
      <c r="FKU21" s="16"/>
      <c r="FKW21" s="14"/>
      <c r="FKX21" s="15"/>
      <c r="FKY21" s="16"/>
      <c r="FLA21" s="14"/>
      <c r="FLB21" s="15"/>
      <c r="FLC21" s="16"/>
      <c r="FLE21" s="14"/>
      <c r="FLF21" s="15"/>
      <c r="FLG21" s="16"/>
      <c r="FLI21" s="14"/>
      <c r="FLJ21" s="15"/>
      <c r="FLK21" s="16"/>
      <c r="FLM21" s="14"/>
      <c r="FLN21" s="15"/>
      <c r="FLO21" s="16"/>
      <c r="FLQ21" s="14"/>
      <c r="FLR21" s="15"/>
      <c r="FLS21" s="16"/>
      <c r="FLU21" s="14"/>
      <c r="FLV21" s="15"/>
      <c r="FLW21" s="16"/>
      <c r="FLY21" s="14"/>
      <c r="FLZ21" s="15"/>
      <c r="FMA21" s="16"/>
      <c r="FMC21" s="14"/>
      <c r="FMD21" s="15"/>
      <c r="FME21" s="16"/>
      <c r="FMG21" s="14"/>
      <c r="FMH21" s="15"/>
      <c r="FMI21" s="16"/>
      <c r="FMK21" s="14"/>
      <c r="FML21" s="15"/>
      <c r="FMM21" s="16"/>
      <c r="FMO21" s="14"/>
      <c r="FMP21" s="15"/>
      <c r="FMQ21" s="16"/>
      <c r="FMS21" s="14"/>
      <c r="FMT21" s="15"/>
      <c r="FMU21" s="16"/>
      <c r="FMW21" s="14"/>
      <c r="FMX21" s="15"/>
      <c r="FMY21" s="16"/>
      <c r="FNA21" s="14"/>
      <c r="FNB21" s="15"/>
      <c r="FNC21" s="16"/>
      <c r="FNE21" s="14"/>
      <c r="FNF21" s="15"/>
      <c r="FNG21" s="16"/>
      <c r="FNI21" s="14"/>
      <c r="FNJ21" s="15"/>
      <c r="FNK21" s="16"/>
      <c r="FNM21" s="14"/>
      <c r="FNN21" s="15"/>
      <c r="FNO21" s="16"/>
      <c r="FNQ21" s="14"/>
      <c r="FNR21" s="15"/>
      <c r="FNS21" s="16"/>
      <c r="FNU21" s="14"/>
      <c r="FNV21" s="15"/>
      <c r="FNW21" s="16"/>
      <c r="FNY21" s="14"/>
      <c r="FNZ21" s="15"/>
      <c r="FOA21" s="16"/>
      <c r="FOC21" s="14"/>
      <c r="FOD21" s="15"/>
      <c r="FOE21" s="16"/>
      <c r="FOG21" s="14"/>
      <c r="FOH21" s="15"/>
      <c r="FOI21" s="16"/>
      <c r="FOK21" s="14"/>
      <c r="FOL21" s="15"/>
      <c r="FOM21" s="16"/>
      <c r="FOO21" s="14"/>
      <c r="FOP21" s="15"/>
      <c r="FOQ21" s="16"/>
      <c r="FOS21" s="14"/>
      <c r="FOT21" s="15"/>
      <c r="FOU21" s="16"/>
      <c r="FOW21" s="14"/>
      <c r="FOX21" s="15"/>
      <c r="FOY21" s="16"/>
      <c r="FPA21" s="14"/>
      <c r="FPB21" s="15"/>
      <c r="FPC21" s="16"/>
      <c r="FPE21" s="14"/>
      <c r="FPF21" s="15"/>
      <c r="FPG21" s="16"/>
      <c r="FPI21" s="14"/>
      <c r="FPJ21" s="15"/>
      <c r="FPK21" s="16"/>
      <c r="FPM21" s="14"/>
      <c r="FPN21" s="15"/>
      <c r="FPO21" s="16"/>
      <c r="FPQ21" s="14"/>
      <c r="FPR21" s="15"/>
      <c r="FPS21" s="16"/>
      <c r="FPU21" s="14"/>
      <c r="FPV21" s="15"/>
      <c r="FPW21" s="16"/>
      <c r="FPY21" s="14"/>
      <c r="FPZ21" s="15"/>
      <c r="FQA21" s="16"/>
      <c r="FQC21" s="14"/>
      <c r="FQD21" s="15"/>
      <c r="FQE21" s="16"/>
      <c r="FQG21" s="14"/>
      <c r="FQH21" s="15"/>
      <c r="FQI21" s="16"/>
      <c r="FQK21" s="14"/>
      <c r="FQL21" s="15"/>
      <c r="FQM21" s="16"/>
      <c r="FQO21" s="14"/>
      <c r="FQP21" s="15"/>
      <c r="FQQ21" s="16"/>
      <c r="FQS21" s="14"/>
      <c r="FQT21" s="15"/>
      <c r="FQU21" s="16"/>
      <c r="FQW21" s="14"/>
      <c r="FQX21" s="15"/>
      <c r="FQY21" s="16"/>
      <c r="FRA21" s="14"/>
      <c r="FRB21" s="15"/>
      <c r="FRC21" s="16"/>
      <c r="FRE21" s="14"/>
      <c r="FRF21" s="15"/>
      <c r="FRG21" s="16"/>
      <c r="FRI21" s="14"/>
      <c r="FRJ21" s="15"/>
      <c r="FRK21" s="16"/>
      <c r="FRM21" s="14"/>
      <c r="FRN21" s="15"/>
      <c r="FRO21" s="16"/>
      <c r="FRQ21" s="14"/>
      <c r="FRR21" s="15"/>
      <c r="FRS21" s="16"/>
      <c r="FRU21" s="14"/>
      <c r="FRV21" s="15"/>
      <c r="FRW21" s="16"/>
      <c r="FRY21" s="14"/>
      <c r="FRZ21" s="15"/>
      <c r="FSA21" s="16"/>
      <c r="FSC21" s="14"/>
      <c r="FSD21" s="15"/>
      <c r="FSE21" s="16"/>
      <c r="FSG21" s="14"/>
      <c r="FSH21" s="15"/>
      <c r="FSI21" s="16"/>
      <c r="FSK21" s="14"/>
      <c r="FSL21" s="15"/>
      <c r="FSM21" s="16"/>
      <c r="FSO21" s="14"/>
      <c r="FSP21" s="15"/>
      <c r="FSQ21" s="16"/>
      <c r="FSS21" s="14"/>
      <c r="FST21" s="15"/>
      <c r="FSU21" s="16"/>
      <c r="FSW21" s="14"/>
      <c r="FSX21" s="15"/>
      <c r="FSY21" s="16"/>
      <c r="FTA21" s="14"/>
      <c r="FTB21" s="15"/>
      <c r="FTC21" s="16"/>
      <c r="FTE21" s="14"/>
      <c r="FTF21" s="15"/>
      <c r="FTG21" s="16"/>
      <c r="FTI21" s="14"/>
      <c r="FTJ21" s="15"/>
      <c r="FTK21" s="16"/>
      <c r="FTM21" s="14"/>
      <c r="FTN21" s="15"/>
      <c r="FTO21" s="16"/>
      <c r="FTQ21" s="14"/>
      <c r="FTR21" s="15"/>
      <c r="FTS21" s="16"/>
      <c r="FTU21" s="14"/>
      <c r="FTV21" s="15"/>
      <c r="FTW21" s="16"/>
      <c r="FTY21" s="14"/>
      <c r="FTZ21" s="15"/>
      <c r="FUA21" s="16"/>
      <c r="FUC21" s="14"/>
      <c r="FUD21" s="15"/>
      <c r="FUE21" s="16"/>
      <c r="FUG21" s="14"/>
      <c r="FUH21" s="15"/>
      <c r="FUI21" s="16"/>
      <c r="FUK21" s="14"/>
      <c r="FUL21" s="15"/>
      <c r="FUM21" s="16"/>
      <c r="FUO21" s="14"/>
      <c r="FUP21" s="15"/>
      <c r="FUQ21" s="16"/>
      <c r="FUS21" s="14"/>
      <c r="FUT21" s="15"/>
      <c r="FUU21" s="16"/>
      <c r="FUW21" s="14"/>
      <c r="FUX21" s="15"/>
      <c r="FUY21" s="16"/>
      <c r="FVA21" s="14"/>
      <c r="FVB21" s="15"/>
      <c r="FVC21" s="16"/>
      <c r="FVE21" s="14"/>
      <c r="FVF21" s="15"/>
      <c r="FVG21" s="16"/>
      <c r="FVI21" s="14"/>
      <c r="FVJ21" s="15"/>
      <c r="FVK21" s="16"/>
      <c r="FVM21" s="14"/>
      <c r="FVN21" s="15"/>
      <c r="FVO21" s="16"/>
      <c r="FVQ21" s="14"/>
      <c r="FVR21" s="15"/>
      <c r="FVS21" s="16"/>
      <c r="FVU21" s="14"/>
      <c r="FVV21" s="15"/>
      <c r="FVW21" s="16"/>
      <c r="FVY21" s="14"/>
      <c r="FVZ21" s="15"/>
      <c r="FWA21" s="16"/>
      <c r="FWC21" s="14"/>
      <c r="FWD21" s="15"/>
      <c r="FWE21" s="16"/>
      <c r="FWG21" s="14"/>
      <c r="FWH21" s="15"/>
      <c r="FWI21" s="16"/>
      <c r="FWK21" s="14"/>
      <c r="FWL21" s="15"/>
      <c r="FWM21" s="16"/>
      <c r="FWO21" s="14"/>
      <c r="FWP21" s="15"/>
      <c r="FWQ21" s="16"/>
      <c r="FWS21" s="14"/>
      <c r="FWT21" s="15"/>
      <c r="FWU21" s="16"/>
      <c r="FWW21" s="14"/>
      <c r="FWX21" s="15"/>
      <c r="FWY21" s="16"/>
      <c r="FXA21" s="14"/>
      <c r="FXB21" s="15"/>
      <c r="FXC21" s="16"/>
      <c r="FXE21" s="14"/>
      <c r="FXF21" s="15"/>
      <c r="FXG21" s="16"/>
      <c r="FXI21" s="14"/>
      <c r="FXJ21" s="15"/>
      <c r="FXK21" s="16"/>
      <c r="FXM21" s="14"/>
      <c r="FXN21" s="15"/>
      <c r="FXO21" s="16"/>
      <c r="FXQ21" s="14"/>
      <c r="FXR21" s="15"/>
      <c r="FXS21" s="16"/>
      <c r="FXU21" s="14"/>
      <c r="FXV21" s="15"/>
      <c r="FXW21" s="16"/>
      <c r="FXY21" s="14"/>
      <c r="FXZ21" s="15"/>
      <c r="FYA21" s="16"/>
      <c r="FYC21" s="14"/>
      <c r="FYD21" s="15"/>
      <c r="FYE21" s="16"/>
      <c r="FYG21" s="14"/>
      <c r="FYH21" s="15"/>
      <c r="FYI21" s="16"/>
      <c r="FYK21" s="14"/>
      <c r="FYL21" s="15"/>
      <c r="FYM21" s="16"/>
      <c r="FYO21" s="14"/>
      <c r="FYP21" s="15"/>
      <c r="FYQ21" s="16"/>
      <c r="FYS21" s="14"/>
      <c r="FYT21" s="15"/>
      <c r="FYU21" s="16"/>
      <c r="FYW21" s="14"/>
      <c r="FYX21" s="15"/>
      <c r="FYY21" s="16"/>
      <c r="FZA21" s="14"/>
      <c r="FZB21" s="15"/>
      <c r="FZC21" s="16"/>
      <c r="FZE21" s="14"/>
      <c r="FZF21" s="15"/>
      <c r="FZG21" s="16"/>
      <c r="FZI21" s="14"/>
      <c r="FZJ21" s="15"/>
      <c r="FZK21" s="16"/>
      <c r="FZM21" s="14"/>
      <c r="FZN21" s="15"/>
      <c r="FZO21" s="16"/>
      <c r="FZQ21" s="14"/>
      <c r="FZR21" s="15"/>
      <c r="FZS21" s="16"/>
      <c r="FZU21" s="14"/>
      <c r="FZV21" s="15"/>
      <c r="FZW21" s="16"/>
      <c r="FZY21" s="14"/>
      <c r="FZZ21" s="15"/>
      <c r="GAA21" s="16"/>
      <c r="GAC21" s="14"/>
      <c r="GAD21" s="15"/>
      <c r="GAE21" s="16"/>
      <c r="GAG21" s="14"/>
      <c r="GAH21" s="15"/>
      <c r="GAI21" s="16"/>
      <c r="GAK21" s="14"/>
      <c r="GAL21" s="15"/>
      <c r="GAM21" s="16"/>
      <c r="GAO21" s="14"/>
      <c r="GAP21" s="15"/>
      <c r="GAQ21" s="16"/>
      <c r="GAS21" s="14"/>
      <c r="GAT21" s="15"/>
      <c r="GAU21" s="16"/>
      <c r="GAW21" s="14"/>
      <c r="GAX21" s="15"/>
      <c r="GAY21" s="16"/>
      <c r="GBA21" s="14"/>
      <c r="GBB21" s="15"/>
      <c r="GBC21" s="16"/>
      <c r="GBE21" s="14"/>
      <c r="GBF21" s="15"/>
      <c r="GBG21" s="16"/>
      <c r="GBI21" s="14"/>
      <c r="GBJ21" s="15"/>
      <c r="GBK21" s="16"/>
      <c r="GBM21" s="14"/>
      <c r="GBN21" s="15"/>
      <c r="GBO21" s="16"/>
      <c r="GBQ21" s="14"/>
      <c r="GBR21" s="15"/>
      <c r="GBS21" s="16"/>
      <c r="GBU21" s="14"/>
      <c r="GBV21" s="15"/>
      <c r="GBW21" s="16"/>
      <c r="GBY21" s="14"/>
      <c r="GBZ21" s="15"/>
      <c r="GCA21" s="16"/>
      <c r="GCC21" s="14"/>
      <c r="GCD21" s="15"/>
      <c r="GCE21" s="16"/>
      <c r="GCG21" s="14"/>
      <c r="GCH21" s="15"/>
      <c r="GCI21" s="16"/>
      <c r="GCK21" s="14"/>
      <c r="GCL21" s="15"/>
      <c r="GCM21" s="16"/>
      <c r="GCO21" s="14"/>
      <c r="GCP21" s="15"/>
      <c r="GCQ21" s="16"/>
      <c r="GCS21" s="14"/>
      <c r="GCT21" s="15"/>
      <c r="GCU21" s="16"/>
      <c r="GCW21" s="14"/>
      <c r="GCX21" s="15"/>
      <c r="GCY21" s="16"/>
      <c r="GDA21" s="14"/>
      <c r="GDB21" s="15"/>
      <c r="GDC21" s="16"/>
      <c r="GDE21" s="14"/>
      <c r="GDF21" s="15"/>
      <c r="GDG21" s="16"/>
      <c r="GDI21" s="14"/>
      <c r="GDJ21" s="15"/>
      <c r="GDK21" s="16"/>
      <c r="GDM21" s="14"/>
      <c r="GDN21" s="15"/>
      <c r="GDO21" s="16"/>
      <c r="GDQ21" s="14"/>
      <c r="GDR21" s="15"/>
      <c r="GDS21" s="16"/>
      <c r="GDU21" s="14"/>
      <c r="GDV21" s="15"/>
      <c r="GDW21" s="16"/>
      <c r="GDY21" s="14"/>
      <c r="GDZ21" s="15"/>
      <c r="GEA21" s="16"/>
      <c r="GEC21" s="14"/>
      <c r="GED21" s="15"/>
      <c r="GEE21" s="16"/>
      <c r="GEG21" s="14"/>
      <c r="GEH21" s="15"/>
      <c r="GEI21" s="16"/>
      <c r="GEK21" s="14"/>
      <c r="GEL21" s="15"/>
      <c r="GEM21" s="16"/>
      <c r="GEO21" s="14"/>
      <c r="GEP21" s="15"/>
      <c r="GEQ21" s="16"/>
      <c r="GES21" s="14"/>
      <c r="GET21" s="15"/>
      <c r="GEU21" s="16"/>
      <c r="GEW21" s="14"/>
      <c r="GEX21" s="15"/>
      <c r="GEY21" s="16"/>
      <c r="GFA21" s="14"/>
      <c r="GFB21" s="15"/>
      <c r="GFC21" s="16"/>
      <c r="GFE21" s="14"/>
      <c r="GFF21" s="15"/>
      <c r="GFG21" s="16"/>
      <c r="GFI21" s="14"/>
      <c r="GFJ21" s="15"/>
      <c r="GFK21" s="16"/>
      <c r="GFM21" s="14"/>
      <c r="GFN21" s="15"/>
      <c r="GFO21" s="16"/>
      <c r="GFQ21" s="14"/>
      <c r="GFR21" s="15"/>
      <c r="GFS21" s="16"/>
      <c r="GFU21" s="14"/>
      <c r="GFV21" s="15"/>
      <c r="GFW21" s="16"/>
      <c r="GFY21" s="14"/>
      <c r="GFZ21" s="15"/>
      <c r="GGA21" s="16"/>
      <c r="GGC21" s="14"/>
      <c r="GGD21" s="15"/>
      <c r="GGE21" s="16"/>
      <c r="GGG21" s="14"/>
      <c r="GGH21" s="15"/>
      <c r="GGI21" s="16"/>
      <c r="GGK21" s="14"/>
      <c r="GGL21" s="15"/>
      <c r="GGM21" s="16"/>
      <c r="GGO21" s="14"/>
      <c r="GGP21" s="15"/>
      <c r="GGQ21" s="16"/>
      <c r="GGS21" s="14"/>
      <c r="GGT21" s="15"/>
      <c r="GGU21" s="16"/>
      <c r="GGW21" s="14"/>
      <c r="GGX21" s="15"/>
      <c r="GGY21" s="16"/>
      <c r="GHA21" s="14"/>
      <c r="GHB21" s="15"/>
      <c r="GHC21" s="16"/>
      <c r="GHE21" s="14"/>
      <c r="GHF21" s="15"/>
      <c r="GHG21" s="16"/>
      <c r="GHI21" s="14"/>
      <c r="GHJ21" s="15"/>
      <c r="GHK21" s="16"/>
      <c r="GHM21" s="14"/>
      <c r="GHN21" s="15"/>
      <c r="GHO21" s="16"/>
      <c r="GHQ21" s="14"/>
      <c r="GHR21" s="15"/>
      <c r="GHS21" s="16"/>
      <c r="GHU21" s="14"/>
      <c r="GHV21" s="15"/>
      <c r="GHW21" s="16"/>
      <c r="GHY21" s="14"/>
      <c r="GHZ21" s="15"/>
      <c r="GIA21" s="16"/>
      <c r="GIC21" s="14"/>
      <c r="GID21" s="15"/>
      <c r="GIE21" s="16"/>
      <c r="GIG21" s="14"/>
      <c r="GIH21" s="15"/>
      <c r="GII21" s="16"/>
      <c r="GIK21" s="14"/>
      <c r="GIL21" s="15"/>
      <c r="GIM21" s="16"/>
      <c r="GIO21" s="14"/>
      <c r="GIP21" s="15"/>
      <c r="GIQ21" s="16"/>
      <c r="GIS21" s="14"/>
      <c r="GIT21" s="15"/>
      <c r="GIU21" s="16"/>
      <c r="GIW21" s="14"/>
      <c r="GIX21" s="15"/>
      <c r="GIY21" s="16"/>
      <c r="GJA21" s="14"/>
      <c r="GJB21" s="15"/>
      <c r="GJC21" s="16"/>
      <c r="GJE21" s="14"/>
      <c r="GJF21" s="15"/>
      <c r="GJG21" s="16"/>
      <c r="GJI21" s="14"/>
      <c r="GJJ21" s="15"/>
      <c r="GJK21" s="16"/>
      <c r="GJM21" s="14"/>
      <c r="GJN21" s="15"/>
      <c r="GJO21" s="16"/>
      <c r="GJQ21" s="14"/>
      <c r="GJR21" s="15"/>
      <c r="GJS21" s="16"/>
      <c r="GJU21" s="14"/>
      <c r="GJV21" s="15"/>
      <c r="GJW21" s="16"/>
      <c r="GJY21" s="14"/>
      <c r="GJZ21" s="15"/>
      <c r="GKA21" s="16"/>
      <c r="GKC21" s="14"/>
      <c r="GKD21" s="15"/>
      <c r="GKE21" s="16"/>
      <c r="GKG21" s="14"/>
      <c r="GKH21" s="15"/>
      <c r="GKI21" s="16"/>
      <c r="GKK21" s="14"/>
      <c r="GKL21" s="15"/>
      <c r="GKM21" s="16"/>
      <c r="GKO21" s="14"/>
      <c r="GKP21" s="15"/>
      <c r="GKQ21" s="16"/>
      <c r="GKS21" s="14"/>
      <c r="GKT21" s="15"/>
      <c r="GKU21" s="16"/>
      <c r="GKW21" s="14"/>
      <c r="GKX21" s="15"/>
      <c r="GKY21" s="16"/>
      <c r="GLA21" s="14"/>
      <c r="GLB21" s="15"/>
      <c r="GLC21" s="16"/>
      <c r="GLE21" s="14"/>
      <c r="GLF21" s="15"/>
      <c r="GLG21" s="16"/>
      <c r="GLI21" s="14"/>
      <c r="GLJ21" s="15"/>
      <c r="GLK21" s="16"/>
      <c r="GLM21" s="14"/>
      <c r="GLN21" s="15"/>
      <c r="GLO21" s="16"/>
      <c r="GLQ21" s="14"/>
      <c r="GLR21" s="15"/>
      <c r="GLS21" s="16"/>
      <c r="GLU21" s="14"/>
      <c r="GLV21" s="15"/>
      <c r="GLW21" s="16"/>
      <c r="GLY21" s="14"/>
      <c r="GLZ21" s="15"/>
      <c r="GMA21" s="16"/>
      <c r="GMC21" s="14"/>
      <c r="GMD21" s="15"/>
      <c r="GME21" s="16"/>
      <c r="GMG21" s="14"/>
      <c r="GMH21" s="15"/>
      <c r="GMI21" s="16"/>
      <c r="GMK21" s="14"/>
      <c r="GML21" s="15"/>
      <c r="GMM21" s="16"/>
      <c r="GMO21" s="14"/>
      <c r="GMP21" s="15"/>
      <c r="GMQ21" s="16"/>
      <c r="GMS21" s="14"/>
      <c r="GMT21" s="15"/>
      <c r="GMU21" s="16"/>
      <c r="GMW21" s="14"/>
      <c r="GMX21" s="15"/>
      <c r="GMY21" s="16"/>
      <c r="GNA21" s="14"/>
      <c r="GNB21" s="15"/>
      <c r="GNC21" s="16"/>
      <c r="GNE21" s="14"/>
      <c r="GNF21" s="15"/>
      <c r="GNG21" s="16"/>
      <c r="GNI21" s="14"/>
      <c r="GNJ21" s="15"/>
      <c r="GNK21" s="16"/>
      <c r="GNM21" s="14"/>
      <c r="GNN21" s="15"/>
      <c r="GNO21" s="16"/>
      <c r="GNQ21" s="14"/>
      <c r="GNR21" s="15"/>
      <c r="GNS21" s="16"/>
      <c r="GNU21" s="14"/>
      <c r="GNV21" s="15"/>
      <c r="GNW21" s="16"/>
      <c r="GNY21" s="14"/>
      <c r="GNZ21" s="15"/>
      <c r="GOA21" s="16"/>
      <c r="GOC21" s="14"/>
      <c r="GOD21" s="15"/>
      <c r="GOE21" s="16"/>
      <c r="GOG21" s="14"/>
      <c r="GOH21" s="15"/>
      <c r="GOI21" s="16"/>
      <c r="GOK21" s="14"/>
      <c r="GOL21" s="15"/>
      <c r="GOM21" s="16"/>
      <c r="GOO21" s="14"/>
      <c r="GOP21" s="15"/>
      <c r="GOQ21" s="16"/>
      <c r="GOS21" s="14"/>
      <c r="GOT21" s="15"/>
      <c r="GOU21" s="16"/>
      <c r="GOW21" s="14"/>
      <c r="GOX21" s="15"/>
      <c r="GOY21" s="16"/>
      <c r="GPA21" s="14"/>
      <c r="GPB21" s="15"/>
      <c r="GPC21" s="16"/>
      <c r="GPE21" s="14"/>
      <c r="GPF21" s="15"/>
      <c r="GPG21" s="16"/>
      <c r="GPI21" s="14"/>
      <c r="GPJ21" s="15"/>
      <c r="GPK21" s="16"/>
      <c r="GPM21" s="14"/>
      <c r="GPN21" s="15"/>
      <c r="GPO21" s="16"/>
      <c r="GPQ21" s="14"/>
      <c r="GPR21" s="15"/>
      <c r="GPS21" s="16"/>
      <c r="GPU21" s="14"/>
      <c r="GPV21" s="15"/>
      <c r="GPW21" s="16"/>
      <c r="GPY21" s="14"/>
      <c r="GPZ21" s="15"/>
      <c r="GQA21" s="16"/>
      <c r="GQC21" s="14"/>
      <c r="GQD21" s="15"/>
      <c r="GQE21" s="16"/>
      <c r="GQG21" s="14"/>
      <c r="GQH21" s="15"/>
      <c r="GQI21" s="16"/>
      <c r="GQK21" s="14"/>
      <c r="GQL21" s="15"/>
      <c r="GQM21" s="16"/>
      <c r="GQO21" s="14"/>
      <c r="GQP21" s="15"/>
      <c r="GQQ21" s="16"/>
      <c r="GQS21" s="14"/>
      <c r="GQT21" s="15"/>
      <c r="GQU21" s="16"/>
      <c r="GQW21" s="14"/>
      <c r="GQX21" s="15"/>
      <c r="GQY21" s="16"/>
      <c r="GRA21" s="14"/>
      <c r="GRB21" s="15"/>
      <c r="GRC21" s="16"/>
      <c r="GRE21" s="14"/>
      <c r="GRF21" s="15"/>
      <c r="GRG21" s="16"/>
      <c r="GRI21" s="14"/>
      <c r="GRJ21" s="15"/>
      <c r="GRK21" s="16"/>
      <c r="GRM21" s="14"/>
      <c r="GRN21" s="15"/>
      <c r="GRO21" s="16"/>
      <c r="GRQ21" s="14"/>
      <c r="GRR21" s="15"/>
      <c r="GRS21" s="16"/>
      <c r="GRU21" s="14"/>
      <c r="GRV21" s="15"/>
      <c r="GRW21" s="16"/>
      <c r="GRY21" s="14"/>
      <c r="GRZ21" s="15"/>
      <c r="GSA21" s="16"/>
      <c r="GSC21" s="14"/>
      <c r="GSD21" s="15"/>
      <c r="GSE21" s="16"/>
      <c r="GSG21" s="14"/>
      <c r="GSH21" s="15"/>
      <c r="GSI21" s="16"/>
      <c r="GSK21" s="14"/>
      <c r="GSL21" s="15"/>
      <c r="GSM21" s="16"/>
      <c r="GSO21" s="14"/>
      <c r="GSP21" s="15"/>
      <c r="GSQ21" s="16"/>
      <c r="GSS21" s="14"/>
      <c r="GST21" s="15"/>
      <c r="GSU21" s="16"/>
      <c r="GSW21" s="14"/>
      <c r="GSX21" s="15"/>
      <c r="GSY21" s="16"/>
      <c r="GTA21" s="14"/>
      <c r="GTB21" s="15"/>
      <c r="GTC21" s="16"/>
      <c r="GTE21" s="14"/>
      <c r="GTF21" s="15"/>
      <c r="GTG21" s="16"/>
      <c r="GTI21" s="14"/>
      <c r="GTJ21" s="15"/>
      <c r="GTK21" s="16"/>
      <c r="GTM21" s="14"/>
      <c r="GTN21" s="15"/>
      <c r="GTO21" s="16"/>
      <c r="GTQ21" s="14"/>
      <c r="GTR21" s="15"/>
      <c r="GTS21" s="16"/>
      <c r="GTU21" s="14"/>
      <c r="GTV21" s="15"/>
      <c r="GTW21" s="16"/>
      <c r="GTY21" s="14"/>
      <c r="GTZ21" s="15"/>
      <c r="GUA21" s="16"/>
      <c r="GUC21" s="14"/>
      <c r="GUD21" s="15"/>
      <c r="GUE21" s="16"/>
      <c r="GUG21" s="14"/>
      <c r="GUH21" s="15"/>
      <c r="GUI21" s="16"/>
      <c r="GUK21" s="14"/>
      <c r="GUL21" s="15"/>
      <c r="GUM21" s="16"/>
      <c r="GUO21" s="14"/>
      <c r="GUP21" s="15"/>
      <c r="GUQ21" s="16"/>
      <c r="GUS21" s="14"/>
      <c r="GUT21" s="15"/>
      <c r="GUU21" s="16"/>
      <c r="GUW21" s="14"/>
      <c r="GUX21" s="15"/>
      <c r="GUY21" s="16"/>
      <c r="GVA21" s="14"/>
      <c r="GVB21" s="15"/>
      <c r="GVC21" s="16"/>
      <c r="GVE21" s="14"/>
      <c r="GVF21" s="15"/>
      <c r="GVG21" s="16"/>
      <c r="GVI21" s="14"/>
      <c r="GVJ21" s="15"/>
      <c r="GVK21" s="16"/>
      <c r="GVM21" s="14"/>
      <c r="GVN21" s="15"/>
      <c r="GVO21" s="16"/>
      <c r="GVQ21" s="14"/>
      <c r="GVR21" s="15"/>
      <c r="GVS21" s="16"/>
      <c r="GVU21" s="14"/>
      <c r="GVV21" s="15"/>
      <c r="GVW21" s="16"/>
      <c r="GVY21" s="14"/>
      <c r="GVZ21" s="15"/>
      <c r="GWA21" s="16"/>
      <c r="GWC21" s="14"/>
      <c r="GWD21" s="15"/>
      <c r="GWE21" s="16"/>
      <c r="GWG21" s="14"/>
      <c r="GWH21" s="15"/>
      <c r="GWI21" s="16"/>
      <c r="GWK21" s="14"/>
      <c r="GWL21" s="15"/>
      <c r="GWM21" s="16"/>
      <c r="GWO21" s="14"/>
      <c r="GWP21" s="15"/>
      <c r="GWQ21" s="16"/>
      <c r="GWS21" s="14"/>
      <c r="GWT21" s="15"/>
      <c r="GWU21" s="16"/>
      <c r="GWW21" s="14"/>
      <c r="GWX21" s="15"/>
      <c r="GWY21" s="16"/>
      <c r="GXA21" s="14"/>
      <c r="GXB21" s="15"/>
      <c r="GXC21" s="16"/>
      <c r="GXE21" s="14"/>
      <c r="GXF21" s="15"/>
      <c r="GXG21" s="16"/>
      <c r="GXI21" s="14"/>
      <c r="GXJ21" s="15"/>
      <c r="GXK21" s="16"/>
      <c r="GXM21" s="14"/>
      <c r="GXN21" s="15"/>
      <c r="GXO21" s="16"/>
      <c r="GXQ21" s="14"/>
      <c r="GXR21" s="15"/>
      <c r="GXS21" s="16"/>
      <c r="GXU21" s="14"/>
      <c r="GXV21" s="15"/>
      <c r="GXW21" s="16"/>
      <c r="GXY21" s="14"/>
      <c r="GXZ21" s="15"/>
      <c r="GYA21" s="16"/>
      <c r="GYC21" s="14"/>
      <c r="GYD21" s="15"/>
      <c r="GYE21" s="16"/>
      <c r="GYG21" s="14"/>
      <c r="GYH21" s="15"/>
      <c r="GYI21" s="16"/>
      <c r="GYK21" s="14"/>
      <c r="GYL21" s="15"/>
      <c r="GYM21" s="16"/>
      <c r="GYO21" s="14"/>
      <c r="GYP21" s="15"/>
      <c r="GYQ21" s="16"/>
      <c r="GYS21" s="14"/>
      <c r="GYT21" s="15"/>
      <c r="GYU21" s="16"/>
      <c r="GYW21" s="14"/>
      <c r="GYX21" s="15"/>
      <c r="GYY21" s="16"/>
      <c r="GZA21" s="14"/>
      <c r="GZB21" s="15"/>
      <c r="GZC21" s="16"/>
      <c r="GZE21" s="14"/>
      <c r="GZF21" s="15"/>
      <c r="GZG21" s="16"/>
      <c r="GZI21" s="14"/>
      <c r="GZJ21" s="15"/>
      <c r="GZK21" s="16"/>
      <c r="GZM21" s="14"/>
      <c r="GZN21" s="15"/>
      <c r="GZO21" s="16"/>
      <c r="GZQ21" s="14"/>
      <c r="GZR21" s="15"/>
      <c r="GZS21" s="16"/>
      <c r="GZU21" s="14"/>
      <c r="GZV21" s="15"/>
      <c r="GZW21" s="16"/>
      <c r="GZY21" s="14"/>
      <c r="GZZ21" s="15"/>
      <c r="HAA21" s="16"/>
      <c r="HAC21" s="14"/>
      <c r="HAD21" s="15"/>
      <c r="HAE21" s="16"/>
      <c r="HAG21" s="14"/>
      <c r="HAH21" s="15"/>
      <c r="HAI21" s="16"/>
      <c r="HAK21" s="14"/>
      <c r="HAL21" s="15"/>
      <c r="HAM21" s="16"/>
      <c r="HAO21" s="14"/>
      <c r="HAP21" s="15"/>
      <c r="HAQ21" s="16"/>
      <c r="HAS21" s="14"/>
      <c r="HAT21" s="15"/>
      <c r="HAU21" s="16"/>
      <c r="HAW21" s="14"/>
      <c r="HAX21" s="15"/>
      <c r="HAY21" s="16"/>
      <c r="HBA21" s="14"/>
      <c r="HBB21" s="15"/>
      <c r="HBC21" s="16"/>
      <c r="HBE21" s="14"/>
      <c r="HBF21" s="15"/>
      <c r="HBG21" s="16"/>
      <c r="HBI21" s="14"/>
      <c r="HBJ21" s="15"/>
      <c r="HBK21" s="16"/>
      <c r="HBM21" s="14"/>
      <c r="HBN21" s="15"/>
      <c r="HBO21" s="16"/>
      <c r="HBQ21" s="14"/>
      <c r="HBR21" s="15"/>
      <c r="HBS21" s="16"/>
      <c r="HBU21" s="14"/>
      <c r="HBV21" s="15"/>
      <c r="HBW21" s="16"/>
      <c r="HBY21" s="14"/>
      <c r="HBZ21" s="15"/>
      <c r="HCA21" s="16"/>
      <c r="HCC21" s="14"/>
      <c r="HCD21" s="15"/>
      <c r="HCE21" s="16"/>
      <c r="HCG21" s="14"/>
      <c r="HCH21" s="15"/>
      <c r="HCI21" s="16"/>
      <c r="HCK21" s="14"/>
      <c r="HCL21" s="15"/>
      <c r="HCM21" s="16"/>
      <c r="HCO21" s="14"/>
      <c r="HCP21" s="15"/>
      <c r="HCQ21" s="16"/>
      <c r="HCS21" s="14"/>
      <c r="HCT21" s="15"/>
      <c r="HCU21" s="16"/>
      <c r="HCW21" s="14"/>
      <c r="HCX21" s="15"/>
      <c r="HCY21" s="16"/>
      <c r="HDA21" s="14"/>
      <c r="HDB21" s="15"/>
      <c r="HDC21" s="16"/>
      <c r="HDE21" s="14"/>
      <c r="HDF21" s="15"/>
      <c r="HDG21" s="16"/>
      <c r="HDI21" s="14"/>
      <c r="HDJ21" s="15"/>
      <c r="HDK21" s="16"/>
      <c r="HDM21" s="14"/>
      <c r="HDN21" s="15"/>
      <c r="HDO21" s="16"/>
      <c r="HDQ21" s="14"/>
      <c r="HDR21" s="15"/>
      <c r="HDS21" s="16"/>
      <c r="HDU21" s="14"/>
      <c r="HDV21" s="15"/>
      <c r="HDW21" s="16"/>
      <c r="HDY21" s="14"/>
      <c r="HDZ21" s="15"/>
      <c r="HEA21" s="16"/>
      <c r="HEC21" s="14"/>
      <c r="HED21" s="15"/>
      <c r="HEE21" s="16"/>
      <c r="HEG21" s="14"/>
      <c r="HEH21" s="15"/>
      <c r="HEI21" s="16"/>
      <c r="HEK21" s="14"/>
      <c r="HEL21" s="15"/>
      <c r="HEM21" s="16"/>
      <c r="HEO21" s="14"/>
      <c r="HEP21" s="15"/>
      <c r="HEQ21" s="16"/>
      <c r="HES21" s="14"/>
      <c r="HET21" s="15"/>
      <c r="HEU21" s="16"/>
      <c r="HEW21" s="14"/>
      <c r="HEX21" s="15"/>
      <c r="HEY21" s="16"/>
      <c r="HFA21" s="14"/>
      <c r="HFB21" s="15"/>
      <c r="HFC21" s="16"/>
      <c r="HFE21" s="14"/>
      <c r="HFF21" s="15"/>
      <c r="HFG21" s="16"/>
      <c r="HFI21" s="14"/>
      <c r="HFJ21" s="15"/>
      <c r="HFK21" s="16"/>
      <c r="HFM21" s="14"/>
      <c r="HFN21" s="15"/>
      <c r="HFO21" s="16"/>
      <c r="HFQ21" s="14"/>
      <c r="HFR21" s="15"/>
      <c r="HFS21" s="16"/>
      <c r="HFU21" s="14"/>
      <c r="HFV21" s="15"/>
      <c r="HFW21" s="16"/>
      <c r="HFY21" s="14"/>
      <c r="HFZ21" s="15"/>
      <c r="HGA21" s="16"/>
      <c r="HGC21" s="14"/>
      <c r="HGD21" s="15"/>
      <c r="HGE21" s="16"/>
      <c r="HGG21" s="14"/>
      <c r="HGH21" s="15"/>
      <c r="HGI21" s="16"/>
      <c r="HGK21" s="14"/>
      <c r="HGL21" s="15"/>
      <c r="HGM21" s="16"/>
      <c r="HGO21" s="14"/>
      <c r="HGP21" s="15"/>
      <c r="HGQ21" s="16"/>
      <c r="HGS21" s="14"/>
      <c r="HGT21" s="15"/>
      <c r="HGU21" s="16"/>
      <c r="HGW21" s="14"/>
      <c r="HGX21" s="15"/>
      <c r="HGY21" s="16"/>
      <c r="HHA21" s="14"/>
      <c r="HHB21" s="15"/>
      <c r="HHC21" s="16"/>
      <c r="HHE21" s="14"/>
      <c r="HHF21" s="15"/>
      <c r="HHG21" s="16"/>
      <c r="HHI21" s="14"/>
      <c r="HHJ21" s="15"/>
      <c r="HHK21" s="16"/>
      <c r="HHM21" s="14"/>
      <c r="HHN21" s="15"/>
      <c r="HHO21" s="16"/>
      <c r="HHQ21" s="14"/>
      <c r="HHR21" s="15"/>
      <c r="HHS21" s="16"/>
      <c r="HHU21" s="14"/>
      <c r="HHV21" s="15"/>
      <c r="HHW21" s="16"/>
      <c r="HHY21" s="14"/>
      <c r="HHZ21" s="15"/>
      <c r="HIA21" s="16"/>
      <c r="HIC21" s="14"/>
      <c r="HID21" s="15"/>
      <c r="HIE21" s="16"/>
      <c r="HIG21" s="14"/>
      <c r="HIH21" s="15"/>
      <c r="HII21" s="16"/>
      <c r="HIK21" s="14"/>
      <c r="HIL21" s="15"/>
      <c r="HIM21" s="16"/>
      <c r="HIO21" s="14"/>
      <c r="HIP21" s="15"/>
      <c r="HIQ21" s="16"/>
      <c r="HIS21" s="14"/>
      <c r="HIT21" s="15"/>
      <c r="HIU21" s="16"/>
      <c r="HIW21" s="14"/>
      <c r="HIX21" s="15"/>
      <c r="HIY21" s="16"/>
      <c r="HJA21" s="14"/>
      <c r="HJB21" s="15"/>
      <c r="HJC21" s="16"/>
      <c r="HJE21" s="14"/>
      <c r="HJF21" s="15"/>
      <c r="HJG21" s="16"/>
      <c r="HJI21" s="14"/>
      <c r="HJJ21" s="15"/>
      <c r="HJK21" s="16"/>
      <c r="HJM21" s="14"/>
      <c r="HJN21" s="15"/>
      <c r="HJO21" s="16"/>
      <c r="HJQ21" s="14"/>
      <c r="HJR21" s="15"/>
      <c r="HJS21" s="16"/>
      <c r="HJU21" s="14"/>
      <c r="HJV21" s="15"/>
      <c r="HJW21" s="16"/>
      <c r="HJY21" s="14"/>
      <c r="HJZ21" s="15"/>
      <c r="HKA21" s="16"/>
      <c r="HKC21" s="14"/>
      <c r="HKD21" s="15"/>
      <c r="HKE21" s="16"/>
      <c r="HKG21" s="14"/>
      <c r="HKH21" s="15"/>
      <c r="HKI21" s="16"/>
      <c r="HKK21" s="14"/>
      <c r="HKL21" s="15"/>
      <c r="HKM21" s="16"/>
      <c r="HKO21" s="14"/>
      <c r="HKP21" s="15"/>
      <c r="HKQ21" s="16"/>
      <c r="HKS21" s="14"/>
      <c r="HKT21" s="15"/>
      <c r="HKU21" s="16"/>
      <c r="HKW21" s="14"/>
      <c r="HKX21" s="15"/>
      <c r="HKY21" s="16"/>
      <c r="HLA21" s="14"/>
      <c r="HLB21" s="15"/>
      <c r="HLC21" s="16"/>
      <c r="HLE21" s="14"/>
      <c r="HLF21" s="15"/>
      <c r="HLG21" s="16"/>
      <c r="HLI21" s="14"/>
      <c r="HLJ21" s="15"/>
      <c r="HLK21" s="16"/>
      <c r="HLM21" s="14"/>
      <c r="HLN21" s="15"/>
      <c r="HLO21" s="16"/>
      <c r="HLQ21" s="14"/>
      <c r="HLR21" s="15"/>
      <c r="HLS21" s="16"/>
      <c r="HLU21" s="14"/>
      <c r="HLV21" s="15"/>
      <c r="HLW21" s="16"/>
      <c r="HLY21" s="14"/>
      <c r="HLZ21" s="15"/>
      <c r="HMA21" s="16"/>
      <c r="HMC21" s="14"/>
      <c r="HMD21" s="15"/>
      <c r="HME21" s="16"/>
      <c r="HMG21" s="14"/>
      <c r="HMH21" s="15"/>
      <c r="HMI21" s="16"/>
      <c r="HMK21" s="14"/>
      <c r="HML21" s="15"/>
      <c r="HMM21" s="16"/>
      <c r="HMO21" s="14"/>
      <c r="HMP21" s="15"/>
      <c r="HMQ21" s="16"/>
      <c r="HMS21" s="14"/>
      <c r="HMT21" s="15"/>
      <c r="HMU21" s="16"/>
      <c r="HMW21" s="14"/>
      <c r="HMX21" s="15"/>
      <c r="HMY21" s="16"/>
      <c r="HNA21" s="14"/>
      <c r="HNB21" s="15"/>
      <c r="HNC21" s="16"/>
      <c r="HNE21" s="14"/>
      <c r="HNF21" s="15"/>
      <c r="HNG21" s="16"/>
      <c r="HNI21" s="14"/>
      <c r="HNJ21" s="15"/>
      <c r="HNK21" s="16"/>
      <c r="HNM21" s="14"/>
      <c r="HNN21" s="15"/>
      <c r="HNO21" s="16"/>
      <c r="HNQ21" s="14"/>
      <c r="HNR21" s="15"/>
      <c r="HNS21" s="16"/>
      <c r="HNU21" s="14"/>
      <c r="HNV21" s="15"/>
      <c r="HNW21" s="16"/>
      <c r="HNY21" s="14"/>
      <c r="HNZ21" s="15"/>
      <c r="HOA21" s="16"/>
      <c r="HOC21" s="14"/>
      <c r="HOD21" s="15"/>
      <c r="HOE21" s="16"/>
      <c r="HOG21" s="14"/>
      <c r="HOH21" s="15"/>
      <c r="HOI21" s="16"/>
      <c r="HOK21" s="14"/>
      <c r="HOL21" s="15"/>
      <c r="HOM21" s="16"/>
      <c r="HOO21" s="14"/>
      <c r="HOP21" s="15"/>
      <c r="HOQ21" s="16"/>
      <c r="HOS21" s="14"/>
      <c r="HOT21" s="15"/>
      <c r="HOU21" s="16"/>
      <c r="HOW21" s="14"/>
      <c r="HOX21" s="15"/>
      <c r="HOY21" s="16"/>
      <c r="HPA21" s="14"/>
      <c r="HPB21" s="15"/>
      <c r="HPC21" s="16"/>
      <c r="HPE21" s="14"/>
      <c r="HPF21" s="15"/>
      <c r="HPG21" s="16"/>
      <c r="HPI21" s="14"/>
      <c r="HPJ21" s="15"/>
      <c r="HPK21" s="16"/>
      <c r="HPM21" s="14"/>
      <c r="HPN21" s="15"/>
      <c r="HPO21" s="16"/>
      <c r="HPQ21" s="14"/>
      <c r="HPR21" s="15"/>
      <c r="HPS21" s="16"/>
      <c r="HPU21" s="14"/>
      <c r="HPV21" s="15"/>
      <c r="HPW21" s="16"/>
      <c r="HPY21" s="14"/>
      <c r="HPZ21" s="15"/>
      <c r="HQA21" s="16"/>
      <c r="HQC21" s="14"/>
      <c r="HQD21" s="15"/>
      <c r="HQE21" s="16"/>
      <c r="HQG21" s="14"/>
      <c r="HQH21" s="15"/>
      <c r="HQI21" s="16"/>
      <c r="HQK21" s="14"/>
      <c r="HQL21" s="15"/>
      <c r="HQM21" s="16"/>
      <c r="HQO21" s="14"/>
      <c r="HQP21" s="15"/>
      <c r="HQQ21" s="16"/>
      <c r="HQS21" s="14"/>
      <c r="HQT21" s="15"/>
      <c r="HQU21" s="16"/>
      <c r="HQW21" s="14"/>
      <c r="HQX21" s="15"/>
      <c r="HQY21" s="16"/>
      <c r="HRA21" s="14"/>
      <c r="HRB21" s="15"/>
      <c r="HRC21" s="16"/>
      <c r="HRE21" s="14"/>
      <c r="HRF21" s="15"/>
      <c r="HRG21" s="16"/>
      <c r="HRI21" s="14"/>
      <c r="HRJ21" s="15"/>
      <c r="HRK21" s="16"/>
      <c r="HRM21" s="14"/>
      <c r="HRN21" s="15"/>
      <c r="HRO21" s="16"/>
      <c r="HRQ21" s="14"/>
      <c r="HRR21" s="15"/>
      <c r="HRS21" s="16"/>
      <c r="HRU21" s="14"/>
      <c r="HRV21" s="15"/>
      <c r="HRW21" s="16"/>
      <c r="HRY21" s="14"/>
      <c r="HRZ21" s="15"/>
      <c r="HSA21" s="16"/>
      <c r="HSC21" s="14"/>
      <c r="HSD21" s="15"/>
      <c r="HSE21" s="16"/>
      <c r="HSG21" s="14"/>
      <c r="HSH21" s="15"/>
      <c r="HSI21" s="16"/>
      <c r="HSK21" s="14"/>
      <c r="HSL21" s="15"/>
      <c r="HSM21" s="16"/>
      <c r="HSO21" s="14"/>
      <c r="HSP21" s="15"/>
      <c r="HSQ21" s="16"/>
      <c r="HSS21" s="14"/>
      <c r="HST21" s="15"/>
      <c r="HSU21" s="16"/>
      <c r="HSW21" s="14"/>
      <c r="HSX21" s="15"/>
      <c r="HSY21" s="16"/>
      <c r="HTA21" s="14"/>
      <c r="HTB21" s="15"/>
      <c r="HTC21" s="16"/>
      <c r="HTE21" s="14"/>
      <c r="HTF21" s="15"/>
      <c r="HTG21" s="16"/>
      <c r="HTI21" s="14"/>
      <c r="HTJ21" s="15"/>
      <c r="HTK21" s="16"/>
      <c r="HTM21" s="14"/>
      <c r="HTN21" s="15"/>
      <c r="HTO21" s="16"/>
      <c r="HTQ21" s="14"/>
      <c r="HTR21" s="15"/>
      <c r="HTS21" s="16"/>
      <c r="HTU21" s="14"/>
      <c r="HTV21" s="15"/>
      <c r="HTW21" s="16"/>
      <c r="HTY21" s="14"/>
      <c r="HTZ21" s="15"/>
      <c r="HUA21" s="16"/>
      <c r="HUC21" s="14"/>
      <c r="HUD21" s="15"/>
      <c r="HUE21" s="16"/>
      <c r="HUG21" s="14"/>
      <c r="HUH21" s="15"/>
      <c r="HUI21" s="16"/>
      <c r="HUK21" s="14"/>
      <c r="HUL21" s="15"/>
      <c r="HUM21" s="16"/>
      <c r="HUO21" s="14"/>
      <c r="HUP21" s="15"/>
      <c r="HUQ21" s="16"/>
      <c r="HUS21" s="14"/>
      <c r="HUT21" s="15"/>
      <c r="HUU21" s="16"/>
      <c r="HUW21" s="14"/>
      <c r="HUX21" s="15"/>
      <c r="HUY21" s="16"/>
      <c r="HVA21" s="14"/>
      <c r="HVB21" s="15"/>
      <c r="HVC21" s="16"/>
      <c r="HVE21" s="14"/>
      <c r="HVF21" s="15"/>
      <c r="HVG21" s="16"/>
      <c r="HVI21" s="14"/>
      <c r="HVJ21" s="15"/>
      <c r="HVK21" s="16"/>
      <c r="HVM21" s="14"/>
      <c r="HVN21" s="15"/>
      <c r="HVO21" s="16"/>
      <c r="HVQ21" s="14"/>
      <c r="HVR21" s="15"/>
      <c r="HVS21" s="16"/>
      <c r="HVU21" s="14"/>
      <c r="HVV21" s="15"/>
      <c r="HVW21" s="16"/>
      <c r="HVY21" s="14"/>
      <c r="HVZ21" s="15"/>
      <c r="HWA21" s="16"/>
      <c r="HWC21" s="14"/>
      <c r="HWD21" s="15"/>
      <c r="HWE21" s="16"/>
      <c r="HWG21" s="14"/>
      <c r="HWH21" s="15"/>
      <c r="HWI21" s="16"/>
      <c r="HWK21" s="14"/>
      <c r="HWL21" s="15"/>
      <c r="HWM21" s="16"/>
      <c r="HWO21" s="14"/>
      <c r="HWP21" s="15"/>
      <c r="HWQ21" s="16"/>
      <c r="HWS21" s="14"/>
      <c r="HWT21" s="15"/>
      <c r="HWU21" s="16"/>
      <c r="HWW21" s="14"/>
      <c r="HWX21" s="15"/>
      <c r="HWY21" s="16"/>
      <c r="HXA21" s="14"/>
      <c r="HXB21" s="15"/>
      <c r="HXC21" s="16"/>
      <c r="HXE21" s="14"/>
      <c r="HXF21" s="15"/>
      <c r="HXG21" s="16"/>
      <c r="HXI21" s="14"/>
      <c r="HXJ21" s="15"/>
      <c r="HXK21" s="16"/>
      <c r="HXM21" s="14"/>
      <c r="HXN21" s="15"/>
      <c r="HXO21" s="16"/>
      <c r="HXQ21" s="14"/>
      <c r="HXR21" s="15"/>
      <c r="HXS21" s="16"/>
      <c r="HXU21" s="14"/>
      <c r="HXV21" s="15"/>
      <c r="HXW21" s="16"/>
      <c r="HXY21" s="14"/>
      <c r="HXZ21" s="15"/>
      <c r="HYA21" s="16"/>
      <c r="HYC21" s="14"/>
      <c r="HYD21" s="15"/>
      <c r="HYE21" s="16"/>
      <c r="HYG21" s="14"/>
      <c r="HYH21" s="15"/>
      <c r="HYI21" s="16"/>
      <c r="HYK21" s="14"/>
      <c r="HYL21" s="15"/>
      <c r="HYM21" s="16"/>
      <c r="HYO21" s="14"/>
      <c r="HYP21" s="15"/>
      <c r="HYQ21" s="16"/>
      <c r="HYS21" s="14"/>
      <c r="HYT21" s="15"/>
      <c r="HYU21" s="16"/>
      <c r="HYW21" s="14"/>
      <c r="HYX21" s="15"/>
      <c r="HYY21" s="16"/>
      <c r="HZA21" s="14"/>
      <c r="HZB21" s="15"/>
      <c r="HZC21" s="16"/>
      <c r="HZE21" s="14"/>
      <c r="HZF21" s="15"/>
      <c r="HZG21" s="16"/>
      <c r="HZI21" s="14"/>
      <c r="HZJ21" s="15"/>
      <c r="HZK21" s="16"/>
      <c r="HZM21" s="14"/>
      <c r="HZN21" s="15"/>
      <c r="HZO21" s="16"/>
      <c r="HZQ21" s="14"/>
      <c r="HZR21" s="15"/>
      <c r="HZS21" s="16"/>
      <c r="HZU21" s="14"/>
      <c r="HZV21" s="15"/>
      <c r="HZW21" s="16"/>
      <c r="HZY21" s="14"/>
      <c r="HZZ21" s="15"/>
      <c r="IAA21" s="16"/>
      <c r="IAC21" s="14"/>
      <c r="IAD21" s="15"/>
      <c r="IAE21" s="16"/>
      <c r="IAG21" s="14"/>
      <c r="IAH21" s="15"/>
      <c r="IAI21" s="16"/>
      <c r="IAK21" s="14"/>
      <c r="IAL21" s="15"/>
      <c r="IAM21" s="16"/>
      <c r="IAO21" s="14"/>
      <c r="IAP21" s="15"/>
      <c r="IAQ21" s="16"/>
      <c r="IAS21" s="14"/>
      <c r="IAT21" s="15"/>
      <c r="IAU21" s="16"/>
      <c r="IAW21" s="14"/>
      <c r="IAX21" s="15"/>
      <c r="IAY21" s="16"/>
      <c r="IBA21" s="14"/>
      <c r="IBB21" s="15"/>
      <c r="IBC21" s="16"/>
      <c r="IBE21" s="14"/>
      <c r="IBF21" s="15"/>
      <c r="IBG21" s="16"/>
      <c r="IBI21" s="14"/>
      <c r="IBJ21" s="15"/>
      <c r="IBK21" s="16"/>
      <c r="IBM21" s="14"/>
      <c r="IBN21" s="15"/>
      <c r="IBO21" s="16"/>
      <c r="IBQ21" s="14"/>
      <c r="IBR21" s="15"/>
      <c r="IBS21" s="16"/>
      <c r="IBU21" s="14"/>
      <c r="IBV21" s="15"/>
      <c r="IBW21" s="16"/>
      <c r="IBY21" s="14"/>
      <c r="IBZ21" s="15"/>
      <c r="ICA21" s="16"/>
      <c r="ICC21" s="14"/>
      <c r="ICD21" s="15"/>
      <c r="ICE21" s="16"/>
      <c r="ICG21" s="14"/>
      <c r="ICH21" s="15"/>
      <c r="ICI21" s="16"/>
      <c r="ICK21" s="14"/>
      <c r="ICL21" s="15"/>
      <c r="ICM21" s="16"/>
      <c r="ICO21" s="14"/>
      <c r="ICP21" s="15"/>
      <c r="ICQ21" s="16"/>
      <c r="ICS21" s="14"/>
      <c r="ICT21" s="15"/>
      <c r="ICU21" s="16"/>
      <c r="ICW21" s="14"/>
      <c r="ICX21" s="15"/>
      <c r="ICY21" s="16"/>
      <c r="IDA21" s="14"/>
      <c r="IDB21" s="15"/>
      <c r="IDC21" s="16"/>
      <c r="IDE21" s="14"/>
      <c r="IDF21" s="15"/>
      <c r="IDG21" s="16"/>
      <c r="IDI21" s="14"/>
      <c r="IDJ21" s="15"/>
      <c r="IDK21" s="16"/>
      <c r="IDM21" s="14"/>
      <c r="IDN21" s="15"/>
      <c r="IDO21" s="16"/>
      <c r="IDQ21" s="14"/>
      <c r="IDR21" s="15"/>
      <c r="IDS21" s="16"/>
      <c r="IDU21" s="14"/>
      <c r="IDV21" s="15"/>
      <c r="IDW21" s="16"/>
      <c r="IDY21" s="14"/>
      <c r="IDZ21" s="15"/>
      <c r="IEA21" s="16"/>
      <c r="IEC21" s="14"/>
      <c r="IED21" s="15"/>
      <c r="IEE21" s="16"/>
      <c r="IEG21" s="14"/>
      <c r="IEH21" s="15"/>
      <c r="IEI21" s="16"/>
      <c r="IEK21" s="14"/>
      <c r="IEL21" s="15"/>
      <c r="IEM21" s="16"/>
      <c r="IEO21" s="14"/>
      <c r="IEP21" s="15"/>
      <c r="IEQ21" s="16"/>
      <c r="IES21" s="14"/>
      <c r="IET21" s="15"/>
      <c r="IEU21" s="16"/>
      <c r="IEW21" s="14"/>
      <c r="IEX21" s="15"/>
      <c r="IEY21" s="16"/>
      <c r="IFA21" s="14"/>
      <c r="IFB21" s="15"/>
      <c r="IFC21" s="16"/>
      <c r="IFE21" s="14"/>
      <c r="IFF21" s="15"/>
      <c r="IFG21" s="16"/>
      <c r="IFI21" s="14"/>
      <c r="IFJ21" s="15"/>
      <c r="IFK21" s="16"/>
      <c r="IFM21" s="14"/>
      <c r="IFN21" s="15"/>
      <c r="IFO21" s="16"/>
      <c r="IFQ21" s="14"/>
      <c r="IFR21" s="15"/>
      <c r="IFS21" s="16"/>
      <c r="IFU21" s="14"/>
      <c r="IFV21" s="15"/>
      <c r="IFW21" s="16"/>
      <c r="IFY21" s="14"/>
      <c r="IFZ21" s="15"/>
      <c r="IGA21" s="16"/>
      <c r="IGC21" s="14"/>
      <c r="IGD21" s="15"/>
      <c r="IGE21" s="16"/>
      <c r="IGG21" s="14"/>
      <c r="IGH21" s="15"/>
      <c r="IGI21" s="16"/>
      <c r="IGK21" s="14"/>
      <c r="IGL21" s="15"/>
      <c r="IGM21" s="16"/>
      <c r="IGO21" s="14"/>
      <c r="IGP21" s="15"/>
      <c r="IGQ21" s="16"/>
      <c r="IGS21" s="14"/>
      <c r="IGT21" s="15"/>
      <c r="IGU21" s="16"/>
      <c r="IGW21" s="14"/>
      <c r="IGX21" s="15"/>
      <c r="IGY21" s="16"/>
      <c r="IHA21" s="14"/>
      <c r="IHB21" s="15"/>
      <c r="IHC21" s="16"/>
      <c r="IHE21" s="14"/>
      <c r="IHF21" s="15"/>
      <c r="IHG21" s="16"/>
      <c r="IHI21" s="14"/>
      <c r="IHJ21" s="15"/>
      <c r="IHK21" s="16"/>
      <c r="IHM21" s="14"/>
      <c r="IHN21" s="15"/>
      <c r="IHO21" s="16"/>
      <c r="IHQ21" s="14"/>
      <c r="IHR21" s="15"/>
      <c r="IHS21" s="16"/>
      <c r="IHU21" s="14"/>
      <c r="IHV21" s="15"/>
      <c r="IHW21" s="16"/>
      <c r="IHY21" s="14"/>
      <c r="IHZ21" s="15"/>
      <c r="IIA21" s="16"/>
      <c r="IIC21" s="14"/>
      <c r="IID21" s="15"/>
      <c r="IIE21" s="16"/>
      <c r="IIG21" s="14"/>
      <c r="IIH21" s="15"/>
      <c r="III21" s="16"/>
      <c r="IIK21" s="14"/>
      <c r="IIL21" s="15"/>
      <c r="IIM21" s="16"/>
      <c r="IIO21" s="14"/>
      <c r="IIP21" s="15"/>
      <c r="IIQ21" s="16"/>
      <c r="IIS21" s="14"/>
      <c r="IIT21" s="15"/>
      <c r="IIU21" s="16"/>
      <c r="IIW21" s="14"/>
      <c r="IIX21" s="15"/>
      <c r="IIY21" s="16"/>
      <c r="IJA21" s="14"/>
      <c r="IJB21" s="15"/>
      <c r="IJC21" s="16"/>
      <c r="IJE21" s="14"/>
      <c r="IJF21" s="15"/>
      <c r="IJG21" s="16"/>
      <c r="IJI21" s="14"/>
      <c r="IJJ21" s="15"/>
      <c r="IJK21" s="16"/>
      <c r="IJM21" s="14"/>
      <c r="IJN21" s="15"/>
      <c r="IJO21" s="16"/>
      <c r="IJQ21" s="14"/>
      <c r="IJR21" s="15"/>
      <c r="IJS21" s="16"/>
      <c r="IJU21" s="14"/>
      <c r="IJV21" s="15"/>
      <c r="IJW21" s="16"/>
      <c r="IJY21" s="14"/>
      <c r="IJZ21" s="15"/>
      <c r="IKA21" s="16"/>
      <c r="IKC21" s="14"/>
      <c r="IKD21" s="15"/>
      <c r="IKE21" s="16"/>
      <c r="IKG21" s="14"/>
      <c r="IKH21" s="15"/>
      <c r="IKI21" s="16"/>
      <c r="IKK21" s="14"/>
      <c r="IKL21" s="15"/>
      <c r="IKM21" s="16"/>
      <c r="IKO21" s="14"/>
      <c r="IKP21" s="15"/>
      <c r="IKQ21" s="16"/>
      <c r="IKS21" s="14"/>
      <c r="IKT21" s="15"/>
      <c r="IKU21" s="16"/>
      <c r="IKW21" s="14"/>
      <c r="IKX21" s="15"/>
      <c r="IKY21" s="16"/>
      <c r="ILA21" s="14"/>
      <c r="ILB21" s="15"/>
      <c r="ILC21" s="16"/>
      <c r="ILE21" s="14"/>
      <c r="ILF21" s="15"/>
      <c r="ILG21" s="16"/>
      <c r="ILI21" s="14"/>
      <c r="ILJ21" s="15"/>
      <c r="ILK21" s="16"/>
      <c r="ILM21" s="14"/>
      <c r="ILN21" s="15"/>
      <c r="ILO21" s="16"/>
      <c r="ILQ21" s="14"/>
      <c r="ILR21" s="15"/>
      <c r="ILS21" s="16"/>
      <c r="ILU21" s="14"/>
      <c r="ILV21" s="15"/>
      <c r="ILW21" s="16"/>
      <c r="ILY21" s="14"/>
      <c r="ILZ21" s="15"/>
      <c r="IMA21" s="16"/>
      <c r="IMC21" s="14"/>
      <c r="IMD21" s="15"/>
      <c r="IME21" s="16"/>
      <c r="IMG21" s="14"/>
      <c r="IMH21" s="15"/>
      <c r="IMI21" s="16"/>
      <c r="IMK21" s="14"/>
      <c r="IML21" s="15"/>
      <c r="IMM21" s="16"/>
      <c r="IMO21" s="14"/>
      <c r="IMP21" s="15"/>
      <c r="IMQ21" s="16"/>
      <c r="IMS21" s="14"/>
      <c r="IMT21" s="15"/>
      <c r="IMU21" s="16"/>
      <c r="IMW21" s="14"/>
      <c r="IMX21" s="15"/>
      <c r="IMY21" s="16"/>
      <c r="INA21" s="14"/>
      <c r="INB21" s="15"/>
      <c r="INC21" s="16"/>
      <c r="INE21" s="14"/>
      <c r="INF21" s="15"/>
      <c r="ING21" s="16"/>
      <c r="INI21" s="14"/>
      <c r="INJ21" s="15"/>
      <c r="INK21" s="16"/>
      <c r="INM21" s="14"/>
      <c r="INN21" s="15"/>
      <c r="INO21" s="16"/>
      <c r="INQ21" s="14"/>
      <c r="INR21" s="15"/>
      <c r="INS21" s="16"/>
      <c r="INU21" s="14"/>
      <c r="INV21" s="15"/>
      <c r="INW21" s="16"/>
      <c r="INY21" s="14"/>
      <c r="INZ21" s="15"/>
      <c r="IOA21" s="16"/>
      <c r="IOC21" s="14"/>
      <c r="IOD21" s="15"/>
      <c r="IOE21" s="16"/>
      <c r="IOG21" s="14"/>
      <c r="IOH21" s="15"/>
      <c r="IOI21" s="16"/>
      <c r="IOK21" s="14"/>
      <c r="IOL21" s="15"/>
      <c r="IOM21" s="16"/>
      <c r="IOO21" s="14"/>
      <c r="IOP21" s="15"/>
      <c r="IOQ21" s="16"/>
      <c r="IOS21" s="14"/>
      <c r="IOT21" s="15"/>
      <c r="IOU21" s="16"/>
      <c r="IOW21" s="14"/>
      <c r="IOX21" s="15"/>
      <c r="IOY21" s="16"/>
      <c r="IPA21" s="14"/>
      <c r="IPB21" s="15"/>
      <c r="IPC21" s="16"/>
      <c r="IPE21" s="14"/>
      <c r="IPF21" s="15"/>
      <c r="IPG21" s="16"/>
      <c r="IPI21" s="14"/>
      <c r="IPJ21" s="15"/>
      <c r="IPK21" s="16"/>
      <c r="IPM21" s="14"/>
      <c r="IPN21" s="15"/>
      <c r="IPO21" s="16"/>
      <c r="IPQ21" s="14"/>
      <c r="IPR21" s="15"/>
      <c r="IPS21" s="16"/>
      <c r="IPU21" s="14"/>
      <c r="IPV21" s="15"/>
      <c r="IPW21" s="16"/>
      <c r="IPY21" s="14"/>
      <c r="IPZ21" s="15"/>
      <c r="IQA21" s="16"/>
      <c r="IQC21" s="14"/>
      <c r="IQD21" s="15"/>
      <c r="IQE21" s="16"/>
      <c r="IQG21" s="14"/>
      <c r="IQH21" s="15"/>
      <c r="IQI21" s="16"/>
      <c r="IQK21" s="14"/>
      <c r="IQL21" s="15"/>
      <c r="IQM21" s="16"/>
      <c r="IQO21" s="14"/>
      <c r="IQP21" s="15"/>
      <c r="IQQ21" s="16"/>
      <c r="IQS21" s="14"/>
      <c r="IQT21" s="15"/>
      <c r="IQU21" s="16"/>
      <c r="IQW21" s="14"/>
      <c r="IQX21" s="15"/>
      <c r="IQY21" s="16"/>
      <c r="IRA21" s="14"/>
      <c r="IRB21" s="15"/>
      <c r="IRC21" s="16"/>
      <c r="IRE21" s="14"/>
      <c r="IRF21" s="15"/>
      <c r="IRG21" s="16"/>
      <c r="IRI21" s="14"/>
      <c r="IRJ21" s="15"/>
      <c r="IRK21" s="16"/>
      <c r="IRM21" s="14"/>
      <c r="IRN21" s="15"/>
      <c r="IRO21" s="16"/>
      <c r="IRQ21" s="14"/>
      <c r="IRR21" s="15"/>
      <c r="IRS21" s="16"/>
      <c r="IRU21" s="14"/>
      <c r="IRV21" s="15"/>
      <c r="IRW21" s="16"/>
      <c r="IRY21" s="14"/>
      <c r="IRZ21" s="15"/>
      <c r="ISA21" s="16"/>
      <c r="ISC21" s="14"/>
      <c r="ISD21" s="15"/>
      <c r="ISE21" s="16"/>
      <c r="ISG21" s="14"/>
      <c r="ISH21" s="15"/>
      <c r="ISI21" s="16"/>
      <c r="ISK21" s="14"/>
      <c r="ISL21" s="15"/>
      <c r="ISM21" s="16"/>
      <c r="ISO21" s="14"/>
      <c r="ISP21" s="15"/>
      <c r="ISQ21" s="16"/>
      <c r="ISS21" s="14"/>
      <c r="IST21" s="15"/>
      <c r="ISU21" s="16"/>
      <c r="ISW21" s="14"/>
      <c r="ISX21" s="15"/>
      <c r="ISY21" s="16"/>
      <c r="ITA21" s="14"/>
      <c r="ITB21" s="15"/>
      <c r="ITC21" s="16"/>
      <c r="ITE21" s="14"/>
      <c r="ITF21" s="15"/>
      <c r="ITG21" s="16"/>
      <c r="ITI21" s="14"/>
      <c r="ITJ21" s="15"/>
      <c r="ITK21" s="16"/>
      <c r="ITM21" s="14"/>
      <c r="ITN21" s="15"/>
      <c r="ITO21" s="16"/>
      <c r="ITQ21" s="14"/>
      <c r="ITR21" s="15"/>
      <c r="ITS21" s="16"/>
      <c r="ITU21" s="14"/>
      <c r="ITV21" s="15"/>
      <c r="ITW21" s="16"/>
      <c r="ITY21" s="14"/>
      <c r="ITZ21" s="15"/>
      <c r="IUA21" s="16"/>
      <c r="IUC21" s="14"/>
      <c r="IUD21" s="15"/>
      <c r="IUE21" s="16"/>
      <c r="IUG21" s="14"/>
      <c r="IUH21" s="15"/>
      <c r="IUI21" s="16"/>
      <c r="IUK21" s="14"/>
      <c r="IUL21" s="15"/>
      <c r="IUM21" s="16"/>
      <c r="IUO21" s="14"/>
      <c r="IUP21" s="15"/>
      <c r="IUQ21" s="16"/>
      <c r="IUS21" s="14"/>
      <c r="IUT21" s="15"/>
      <c r="IUU21" s="16"/>
      <c r="IUW21" s="14"/>
      <c r="IUX21" s="15"/>
      <c r="IUY21" s="16"/>
      <c r="IVA21" s="14"/>
      <c r="IVB21" s="15"/>
      <c r="IVC21" s="16"/>
      <c r="IVE21" s="14"/>
      <c r="IVF21" s="15"/>
      <c r="IVG21" s="16"/>
      <c r="IVI21" s="14"/>
      <c r="IVJ21" s="15"/>
      <c r="IVK21" s="16"/>
      <c r="IVM21" s="14"/>
      <c r="IVN21" s="15"/>
      <c r="IVO21" s="16"/>
      <c r="IVQ21" s="14"/>
      <c r="IVR21" s="15"/>
      <c r="IVS21" s="16"/>
      <c r="IVU21" s="14"/>
      <c r="IVV21" s="15"/>
      <c r="IVW21" s="16"/>
      <c r="IVY21" s="14"/>
      <c r="IVZ21" s="15"/>
      <c r="IWA21" s="16"/>
      <c r="IWC21" s="14"/>
      <c r="IWD21" s="15"/>
      <c r="IWE21" s="16"/>
      <c r="IWG21" s="14"/>
      <c r="IWH21" s="15"/>
      <c r="IWI21" s="16"/>
      <c r="IWK21" s="14"/>
      <c r="IWL21" s="15"/>
      <c r="IWM21" s="16"/>
      <c r="IWO21" s="14"/>
      <c r="IWP21" s="15"/>
      <c r="IWQ21" s="16"/>
      <c r="IWS21" s="14"/>
      <c r="IWT21" s="15"/>
      <c r="IWU21" s="16"/>
      <c r="IWW21" s="14"/>
      <c r="IWX21" s="15"/>
      <c r="IWY21" s="16"/>
      <c r="IXA21" s="14"/>
      <c r="IXB21" s="15"/>
      <c r="IXC21" s="16"/>
      <c r="IXE21" s="14"/>
      <c r="IXF21" s="15"/>
      <c r="IXG21" s="16"/>
      <c r="IXI21" s="14"/>
      <c r="IXJ21" s="15"/>
      <c r="IXK21" s="16"/>
      <c r="IXM21" s="14"/>
      <c r="IXN21" s="15"/>
      <c r="IXO21" s="16"/>
      <c r="IXQ21" s="14"/>
      <c r="IXR21" s="15"/>
      <c r="IXS21" s="16"/>
      <c r="IXU21" s="14"/>
      <c r="IXV21" s="15"/>
      <c r="IXW21" s="16"/>
      <c r="IXY21" s="14"/>
      <c r="IXZ21" s="15"/>
      <c r="IYA21" s="16"/>
      <c r="IYC21" s="14"/>
      <c r="IYD21" s="15"/>
      <c r="IYE21" s="16"/>
      <c r="IYG21" s="14"/>
      <c r="IYH21" s="15"/>
      <c r="IYI21" s="16"/>
      <c r="IYK21" s="14"/>
      <c r="IYL21" s="15"/>
      <c r="IYM21" s="16"/>
      <c r="IYO21" s="14"/>
      <c r="IYP21" s="15"/>
      <c r="IYQ21" s="16"/>
      <c r="IYS21" s="14"/>
      <c r="IYT21" s="15"/>
      <c r="IYU21" s="16"/>
      <c r="IYW21" s="14"/>
      <c r="IYX21" s="15"/>
      <c r="IYY21" s="16"/>
      <c r="IZA21" s="14"/>
      <c r="IZB21" s="15"/>
      <c r="IZC21" s="16"/>
      <c r="IZE21" s="14"/>
      <c r="IZF21" s="15"/>
      <c r="IZG21" s="16"/>
      <c r="IZI21" s="14"/>
      <c r="IZJ21" s="15"/>
      <c r="IZK21" s="16"/>
      <c r="IZM21" s="14"/>
      <c r="IZN21" s="15"/>
      <c r="IZO21" s="16"/>
      <c r="IZQ21" s="14"/>
      <c r="IZR21" s="15"/>
      <c r="IZS21" s="16"/>
      <c r="IZU21" s="14"/>
      <c r="IZV21" s="15"/>
      <c r="IZW21" s="16"/>
      <c r="IZY21" s="14"/>
      <c r="IZZ21" s="15"/>
      <c r="JAA21" s="16"/>
      <c r="JAC21" s="14"/>
      <c r="JAD21" s="15"/>
      <c r="JAE21" s="16"/>
      <c r="JAG21" s="14"/>
      <c r="JAH21" s="15"/>
      <c r="JAI21" s="16"/>
      <c r="JAK21" s="14"/>
      <c r="JAL21" s="15"/>
      <c r="JAM21" s="16"/>
      <c r="JAO21" s="14"/>
      <c r="JAP21" s="15"/>
      <c r="JAQ21" s="16"/>
      <c r="JAS21" s="14"/>
      <c r="JAT21" s="15"/>
      <c r="JAU21" s="16"/>
      <c r="JAW21" s="14"/>
      <c r="JAX21" s="15"/>
      <c r="JAY21" s="16"/>
      <c r="JBA21" s="14"/>
      <c r="JBB21" s="15"/>
      <c r="JBC21" s="16"/>
      <c r="JBE21" s="14"/>
      <c r="JBF21" s="15"/>
      <c r="JBG21" s="16"/>
      <c r="JBI21" s="14"/>
      <c r="JBJ21" s="15"/>
      <c r="JBK21" s="16"/>
      <c r="JBM21" s="14"/>
      <c r="JBN21" s="15"/>
      <c r="JBO21" s="16"/>
      <c r="JBQ21" s="14"/>
      <c r="JBR21" s="15"/>
      <c r="JBS21" s="16"/>
      <c r="JBU21" s="14"/>
      <c r="JBV21" s="15"/>
      <c r="JBW21" s="16"/>
      <c r="JBY21" s="14"/>
      <c r="JBZ21" s="15"/>
      <c r="JCA21" s="16"/>
      <c r="JCC21" s="14"/>
      <c r="JCD21" s="15"/>
      <c r="JCE21" s="16"/>
      <c r="JCG21" s="14"/>
      <c r="JCH21" s="15"/>
      <c r="JCI21" s="16"/>
      <c r="JCK21" s="14"/>
      <c r="JCL21" s="15"/>
      <c r="JCM21" s="16"/>
      <c r="JCO21" s="14"/>
      <c r="JCP21" s="15"/>
      <c r="JCQ21" s="16"/>
      <c r="JCS21" s="14"/>
      <c r="JCT21" s="15"/>
      <c r="JCU21" s="16"/>
      <c r="JCW21" s="14"/>
      <c r="JCX21" s="15"/>
      <c r="JCY21" s="16"/>
      <c r="JDA21" s="14"/>
      <c r="JDB21" s="15"/>
      <c r="JDC21" s="16"/>
      <c r="JDE21" s="14"/>
      <c r="JDF21" s="15"/>
      <c r="JDG21" s="16"/>
      <c r="JDI21" s="14"/>
      <c r="JDJ21" s="15"/>
      <c r="JDK21" s="16"/>
      <c r="JDM21" s="14"/>
      <c r="JDN21" s="15"/>
      <c r="JDO21" s="16"/>
      <c r="JDQ21" s="14"/>
      <c r="JDR21" s="15"/>
      <c r="JDS21" s="16"/>
      <c r="JDU21" s="14"/>
      <c r="JDV21" s="15"/>
      <c r="JDW21" s="16"/>
      <c r="JDY21" s="14"/>
      <c r="JDZ21" s="15"/>
      <c r="JEA21" s="16"/>
      <c r="JEC21" s="14"/>
      <c r="JED21" s="15"/>
      <c r="JEE21" s="16"/>
      <c r="JEG21" s="14"/>
      <c r="JEH21" s="15"/>
      <c r="JEI21" s="16"/>
      <c r="JEK21" s="14"/>
      <c r="JEL21" s="15"/>
      <c r="JEM21" s="16"/>
      <c r="JEO21" s="14"/>
      <c r="JEP21" s="15"/>
      <c r="JEQ21" s="16"/>
      <c r="JES21" s="14"/>
      <c r="JET21" s="15"/>
      <c r="JEU21" s="16"/>
      <c r="JEW21" s="14"/>
      <c r="JEX21" s="15"/>
      <c r="JEY21" s="16"/>
      <c r="JFA21" s="14"/>
      <c r="JFB21" s="15"/>
      <c r="JFC21" s="16"/>
      <c r="JFE21" s="14"/>
      <c r="JFF21" s="15"/>
      <c r="JFG21" s="16"/>
      <c r="JFI21" s="14"/>
      <c r="JFJ21" s="15"/>
      <c r="JFK21" s="16"/>
      <c r="JFM21" s="14"/>
      <c r="JFN21" s="15"/>
      <c r="JFO21" s="16"/>
      <c r="JFQ21" s="14"/>
      <c r="JFR21" s="15"/>
      <c r="JFS21" s="16"/>
      <c r="JFU21" s="14"/>
      <c r="JFV21" s="15"/>
      <c r="JFW21" s="16"/>
      <c r="JFY21" s="14"/>
      <c r="JFZ21" s="15"/>
      <c r="JGA21" s="16"/>
      <c r="JGC21" s="14"/>
      <c r="JGD21" s="15"/>
      <c r="JGE21" s="16"/>
      <c r="JGG21" s="14"/>
      <c r="JGH21" s="15"/>
      <c r="JGI21" s="16"/>
      <c r="JGK21" s="14"/>
      <c r="JGL21" s="15"/>
      <c r="JGM21" s="16"/>
      <c r="JGO21" s="14"/>
      <c r="JGP21" s="15"/>
      <c r="JGQ21" s="16"/>
      <c r="JGS21" s="14"/>
      <c r="JGT21" s="15"/>
      <c r="JGU21" s="16"/>
      <c r="JGW21" s="14"/>
      <c r="JGX21" s="15"/>
      <c r="JGY21" s="16"/>
      <c r="JHA21" s="14"/>
      <c r="JHB21" s="15"/>
      <c r="JHC21" s="16"/>
      <c r="JHE21" s="14"/>
      <c r="JHF21" s="15"/>
      <c r="JHG21" s="16"/>
      <c r="JHI21" s="14"/>
      <c r="JHJ21" s="15"/>
      <c r="JHK21" s="16"/>
      <c r="JHM21" s="14"/>
      <c r="JHN21" s="15"/>
      <c r="JHO21" s="16"/>
      <c r="JHQ21" s="14"/>
      <c r="JHR21" s="15"/>
      <c r="JHS21" s="16"/>
      <c r="JHU21" s="14"/>
      <c r="JHV21" s="15"/>
      <c r="JHW21" s="16"/>
      <c r="JHY21" s="14"/>
      <c r="JHZ21" s="15"/>
      <c r="JIA21" s="16"/>
      <c r="JIC21" s="14"/>
      <c r="JID21" s="15"/>
      <c r="JIE21" s="16"/>
      <c r="JIG21" s="14"/>
      <c r="JIH21" s="15"/>
      <c r="JII21" s="16"/>
      <c r="JIK21" s="14"/>
      <c r="JIL21" s="15"/>
      <c r="JIM21" s="16"/>
      <c r="JIO21" s="14"/>
      <c r="JIP21" s="15"/>
      <c r="JIQ21" s="16"/>
      <c r="JIS21" s="14"/>
      <c r="JIT21" s="15"/>
      <c r="JIU21" s="16"/>
      <c r="JIW21" s="14"/>
      <c r="JIX21" s="15"/>
      <c r="JIY21" s="16"/>
      <c r="JJA21" s="14"/>
      <c r="JJB21" s="15"/>
      <c r="JJC21" s="16"/>
      <c r="JJE21" s="14"/>
      <c r="JJF21" s="15"/>
      <c r="JJG21" s="16"/>
      <c r="JJI21" s="14"/>
      <c r="JJJ21" s="15"/>
      <c r="JJK21" s="16"/>
      <c r="JJM21" s="14"/>
      <c r="JJN21" s="15"/>
      <c r="JJO21" s="16"/>
      <c r="JJQ21" s="14"/>
      <c r="JJR21" s="15"/>
      <c r="JJS21" s="16"/>
      <c r="JJU21" s="14"/>
      <c r="JJV21" s="15"/>
      <c r="JJW21" s="16"/>
      <c r="JJY21" s="14"/>
      <c r="JJZ21" s="15"/>
      <c r="JKA21" s="16"/>
      <c r="JKC21" s="14"/>
      <c r="JKD21" s="15"/>
      <c r="JKE21" s="16"/>
      <c r="JKG21" s="14"/>
      <c r="JKH21" s="15"/>
      <c r="JKI21" s="16"/>
      <c r="JKK21" s="14"/>
      <c r="JKL21" s="15"/>
      <c r="JKM21" s="16"/>
      <c r="JKO21" s="14"/>
      <c r="JKP21" s="15"/>
      <c r="JKQ21" s="16"/>
      <c r="JKS21" s="14"/>
      <c r="JKT21" s="15"/>
      <c r="JKU21" s="16"/>
      <c r="JKW21" s="14"/>
      <c r="JKX21" s="15"/>
      <c r="JKY21" s="16"/>
      <c r="JLA21" s="14"/>
      <c r="JLB21" s="15"/>
      <c r="JLC21" s="16"/>
      <c r="JLE21" s="14"/>
      <c r="JLF21" s="15"/>
      <c r="JLG21" s="16"/>
      <c r="JLI21" s="14"/>
      <c r="JLJ21" s="15"/>
      <c r="JLK21" s="16"/>
      <c r="JLM21" s="14"/>
      <c r="JLN21" s="15"/>
      <c r="JLO21" s="16"/>
      <c r="JLQ21" s="14"/>
      <c r="JLR21" s="15"/>
      <c r="JLS21" s="16"/>
      <c r="JLU21" s="14"/>
      <c r="JLV21" s="15"/>
      <c r="JLW21" s="16"/>
      <c r="JLY21" s="14"/>
      <c r="JLZ21" s="15"/>
      <c r="JMA21" s="16"/>
      <c r="JMC21" s="14"/>
      <c r="JMD21" s="15"/>
      <c r="JME21" s="16"/>
      <c r="JMG21" s="14"/>
      <c r="JMH21" s="15"/>
      <c r="JMI21" s="16"/>
      <c r="JMK21" s="14"/>
      <c r="JML21" s="15"/>
      <c r="JMM21" s="16"/>
      <c r="JMO21" s="14"/>
      <c r="JMP21" s="15"/>
      <c r="JMQ21" s="16"/>
      <c r="JMS21" s="14"/>
      <c r="JMT21" s="15"/>
      <c r="JMU21" s="16"/>
      <c r="JMW21" s="14"/>
      <c r="JMX21" s="15"/>
      <c r="JMY21" s="16"/>
      <c r="JNA21" s="14"/>
      <c r="JNB21" s="15"/>
      <c r="JNC21" s="16"/>
      <c r="JNE21" s="14"/>
      <c r="JNF21" s="15"/>
      <c r="JNG21" s="16"/>
      <c r="JNI21" s="14"/>
      <c r="JNJ21" s="15"/>
      <c r="JNK21" s="16"/>
      <c r="JNM21" s="14"/>
      <c r="JNN21" s="15"/>
      <c r="JNO21" s="16"/>
      <c r="JNQ21" s="14"/>
      <c r="JNR21" s="15"/>
      <c r="JNS21" s="16"/>
      <c r="JNU21" s="14"/>
      <c r="JNV21" s="15"/>
      <c r="JNW21" s="16"/>
      <c r="JNY21" s="14"/>
      <c r="JNZ21" s="15"/>
      <c r="JOA21" s="16"/>
      <c r="JOC21" s="14"/>
      <c r="JOD21" s="15"/>
      <c r="JOE21" s="16"/>
      <c r="JOG21" s="14"/>
      <c r="JOH21" s="15"/>
      <c r="JOI21" s="16"/>
      <c r="JOK21" s="14"/>
      <c r="JOL21" s="15"/>
      <c r="JOM21" s="16"/>
      <c r="JOO21" s="14"/>
      <c r="JOP21" s="15"/>
      <c r="JOQ21" s="16"/>
      <c r="JOS21" s="14"/>
      <c r="JOT21" s="15"/>
      <c r="JOU21" s="16"/>
      <c r="JOW21" s="14"/>
      <c r="JOX21" s="15"/>
      <c r="JOY21" s="16"/>
      <c r="JPA21" s="14"/>
      <c r="JPB21" s="15"/>
      <c r="JPC21" s="16"/>
      <c r="JPE21" s="14"/>
      <c r="JPF21" s="15"/>
      <c r="JPG21" s="16"/>
      <c r="JPI21" s="14"/>
      <c r="JPJ21" s="15"/>
      <c r="JPK21" s="16"/>
      <c r="JPM21" s="14"/>
      <c r="JPN21" s="15"/>
      <c r="JPO21" s="16"/>
      <c r="JPQ21" s="14"/>
      <c r="JPR21" s="15"/>
      <c r="JPS21" s="16"/>
      <c r="JPU21" s="14"/>
      <c r="JPV21" s="15"/>
      <c r="JPW21" s="16"/>
      <c r="JPY21" s="14"/>
      <c r="JPZ21" s="15"/>
      <c r="JQA21" s="16"/>
      <c r="JQC21" s="14"/>
      <c r="JQD21" s="15"/>
      <c r="JQE21" s="16"/>
      <c r="JQG21" s="14"/>
      <c r="JQH21" s="15"/>
      <c r="JQI21" s="16"/>
      <c r="JQK21" s="14"/>
      <c r="JQL21" s="15"/>
      <c r="JQM21" s="16"/>
      <c r="JQO21" s="14"/>
      <c r="JQP21" s="15"/>
      <c r="JQQ21" s="16"/>
      <c r="JQS21" s="14"/>
      <c r="JQT21" s="15"/>
      <c r="JQU21" s="16"/>
      <c r="JQW21" s="14"/>
      <c r="JQX21" s="15"/>
      <c r="JQY21" s="16"/>
      <c r="JRA21" s="14"/>
      <c r="JRB21" s="15"/>
      <c r="JRC21" s="16"/>
      <c r="JRE21" s="14"/>
      <c r="JRF21" s="15"/>
      <c r="JRG21" s="16"/>
      <c r="JRI21" s="14"/>
      <c r="JRJ21" s="15"/>
      <c r="JRK21" s="16"/>
      <c r="JRM21" s="14"/>
      <c r="JRN21" s="15"/>
      <c r="JRO21" s="16"/>
      <c r="JRQ21" s="14"/>
      <c r="JRR21" s="15"/>
      <c r="JRS21" s="16"/>
      <c r="JRU21" s="14"/>
      <c r="JRV21" s="15"/>
      <c r="JRW21" s="16"/>
      <c r="JRY21" s="14"/>
      <c r="JRZ21" s="15"/>
      <c r="JSA21" s="16"/>
      <c r="JSC21" s="14"/>
      <c r="JSD21" s="15"/>
      <c r="JSE21" s="16"/>
      <c r="JSG21" s="14"/>
      <c r="JSH21" s="15"/>
      <c r="JSI21" s="16"/>
      <c r="JSK21" s="14"/>
      <c r="JSL21" s="15"/>
      <c r="JSM21" s="16"/>
      <c r="JSO21" s="14"/>
      <c r="JSP21" s="15"/>
      <c r="JSQ21" s="16"/>
      <c r="JSS21" s="14"/>
      <c r="JST21" s="15"/>
      <c r="JSU21" s="16"/>
      <c r="JSW21" s="14"/>
      <c r="JSX21" s="15"/>
      <c r="JSY21" s="16"/>
      <c r="JTA21" s="14"/>
      <c r="JTB21" s="15"/>
      <c r="JTC21" s="16"/>
      <c r="JTE21" s="14"/>
      <c r="JTF21" s="15"/>
      <c r="JTG21" s="16"/>
      <c r="JTI21" s="14"/>
      <c r="JTJ21" s="15"/>
      <c r="JTK21" s="16"/>
      <c r="JTM21" s="14"/>
      <c r="JTN21" s="15"/>
      <c r="JTO21" s="16"/>
      <c r="JTQ21" s="14"/>
      <c r="JTR21" s="15"/>
      <c r="JTS21" s="16"/>
      <c r="JTU21" s="14"/>
      <c r="JTV21" s="15"/>
      <c r="JTW21" s="16"/>
      <c r="JTY21" s="14"/>
      <c r="JTZ21" s="15"/>
      <c r="JUA21" s="16"/>
      <c r="JUC21" s="14"/>
      <c r="JUD21" s="15"/>
      <c r="JUE21" s="16"/>
      <c r="JUG21" s="14"/>
      <c r="JUH21" s="15"/>
      <c r="JUI21" s="16"/>
      <c r="JUK21" s="14"/>
      <c r="JUL21" s="15"/>
      <c r="JUM21" s="16"/>
      <c r="JUO21" s="14"/>
      <c r="JUP21" s="15"/>
      <c r="JUQ21" s="16"/>
      <c r="JUS21" s="14"/>
      <c r="JUT21" s="15"/>
      <c r="JUU21" s="16"/>
      <c r="JUW21" s="14"/>
      <c r="JUX21" s="15"/>
      <c r="JUY21" s="16"/>
      <c r="JVA21" s="14"/>
      <c r="JVB21" s="15"/>
      <c r="JVC21" s="16"/>
      <c r="JVE21" s="14"/>
      <c r="JVF21" s="15"/>
      <c r="JVG21" s="16"/>
      <c r="JVI21" s="14"/>
      <c r="JVJ21" s="15"/>
      <c r="JVK21" s="16"/>
      <c r="JVM21" s="14"/>
      <c r="JVN21" s="15"/>
      <c r="JVO21" s="16"/>
      <c r="JVQ21" s="14"/>
      <c r="JVR21" s="15"/>
      <c r="JVS21" s="16"/>
      <c r="JVU21" s="14"/>
      <c r="JVV21" s="15"/>
      <c r="JVW21" s="16"/>
      <c r="JVY21" s="14"/>
      <c r="JVZ21" s="15"/>
      <c r="JWA21" s="16"/>
      <c r="JWC21" s="14"/>
      <c r="JWD21" s="15"/>
      <c r="JWE21" s="16"/>
      <c r="JWG21" s="14"/>
      <c r="JWH21" s="15"/>
      <c r="JWI21" s="16"/>
      <c r="JWK21" s="14"/>
      <c r="JWL21" s="15"/>
      <c r="JWM21" s="16"/>
      <c r="JWO21" s="14"/>
      <c r="JWP21" s="15"/>
      <c r="JWQ21" s="16"/>
      <c r="JWS21" s="14"/>
      <c r="JWT21" s="15"/>
      <c r="JWU21" s="16"/>
      <c r="JWW21" s="14"/>
      <c r="JWX21" s="15"/>
      <c r="JWY21" s="16"/>
      <c r="JXA21" s="14"/>
      <c r="JXB21" s="15"/>
      <c r="JXC21" s="16"/>
      <c r="JXE21" s="14"/>
      <c r="JXF21" s="15"/>
      <c r="JXG21" s="16"/>
      <c r="JXI21" s="14"/>
      <c r="JXJ21" s="15"/>
      <c r="JXK21" s="16"/>
      <c r="JXM21" s="14"/>
      <c r="JXN21" s="15"/>
      <c r="JXO21" s="16"/>
      <c r="JXQ21" s="14"/>
      <c r="JXR21" s="15"/>
      <c r="JXS21" s="16"/>
      <c r="JXU21" s="14"/>
      <c r="JXV21" s="15"/>
      <c r="JXW21" s="16"/>
      <c r="JXY21" s="14"/>
      <c r="JXZ21" s="15"/>
      <c r="JYA21" s="16"/>
      <c r="JYC21" s="14"/>
      <c r="JYD21" s="15"/>
      <c r="JYE21" s="16"/>
      <c r="JYG21" s="14"/>
      <c r="JYH21" s="15"/>
      <c r="JYI21" s="16"/>
      <c r="JYK21" s="14"/>
      <c r="JYL21" s="15"/>
      <c r="JYM21" s="16"/>
      <c r="JYO21" s="14"/>
      <c r="JYP21" s="15"/>
      <c r="JYQ21" s="16"/>
      <c r="JYS21" s="14"/>
      <c r="JYT21" s="15"/>
      <c r="JYU21" s="16"/>
      <c r="JYW21" s="14"/>
      <c r="JYX21" s="15"/>
      <c r="JYY21" s="16"/>
      <c r="JZA21" s="14"/>
      <c r="JZB21" s="15"/>
      <c r="JZC21" s="16"/>
      <c r="JZE21" s="14"/>
      <c r="JZF21" s="15"/>
      <c r="JZG21" s="16"/>
      <c r="JZI21" s="14"/>
      <c r="JZJ21" s="15"/>
      <c r="JZK21" s="16"/>
      <c r="JZM21" s="14"/>
      <c r="JZN21" s="15"/>
      <c r="JZO21" s="16"/>
      <c r="JZQ21" s="14"/>
      <c r="JZR21" s="15"/>
      <c r="JZS21" s="16"/>
      <c r="JZU21" s="14"/>
      <c r="JZV21" s="15"/>
      <c r="JZW21" s="16"/>
      <c r="JZY21" s="14"/>
      <c r="JZZ21" s="15"/>
      <c r="KAA21" s="16"/>
      <c r="KAC21" s="14"/>
      <c r="KAD21" s="15"/>
      <c r="KAE21" s="16"/>
      <c r="KAG21" s="14"/>
      <c r="KAH21" s="15"/>
      <c r="KAI21" s="16"/>
      <c r="KAK21" s="14"/>
      <c r="KAL21" s="15"/>
      <c r="KAM21" s="16"/>
      <c r="KAO21" s="14"/>
      <c r="KAP21" s="15"/>
      <c r="KAQ21" s="16"/>
      <c r="KAS21" s="14"/>
      <c r="KAT21" s="15"/>
      <c r="KAU21" s="16"/>
      <c r="KAW21" s="14"/>
      <c r="KAX21" s="15"/>
      <c r="KAY21" s="16"/>
      <c r="KBA21" s="14"/>
      <c r="KBB21" s="15"/>
      <c r="KBC21" s="16"/>
      <c r="KBE21" s="14"/>
      <c r="KBF21" s="15"/>
      <c r="KBG21" s="16"/>
      <c r="KBI21" s="14"/>
      <c r="KBJ21" s="15"/>
      <c r="KBK21" s="16"/>
      <c r="KBM21" s="14"/>
      <c r="KBN21" s="15"/>
      <c r="KBO21" s="16"/>
      <c r="KBQ21" s="14"/>
      <c r="KBR21" s="15"/>
      <c r="KBS21" s="16"/>
      <c r="KBU21" s="14"/>
      <c r="KBV21" s="15"/>
      <c r="KBW21" s="16"/>
      <c r="KBY21" s="14"/>
      <c r="KBZ21" s="15"/>
      <c r="KCA21" s="16"/>
      <c r="KCC21" s="14"/>
      <c r="KCD21" s="15"/>
      <c r="KCE21" s="16"/>
      <c r="KCG21" s="14"/>
      <c r="KCH21" s="15"/>
      <c r="KCI21" s="16"/>
      <c r="KCK21" s="14"/>
      <c r="KCL21" s="15"/>
      <c r="KCM21" s="16"/>
      <c r="KCO21" s="14"/>
      <c r="KCP21" s="15"/>
      <c r="KCQ21" s="16"/>
      <c r="KCS21" s="14"/>
      <c r="KCT21" s="15"/>
      <c r="KCU21" s="16"/>
      <c r="KCW21" s="14"/>
      <c r="KCX21" s="15"/>
      <c r="KCY21" s="16"/>
      <c r="KDA21" s="14"/>
      <c r="KDB21" s="15"/>
      <c r="KDC21" s="16"/>
      <c r="KDE21" s="14"/>
      <c r="KDF21" s="15"/>
      <c r="KDG21" s="16"/>
      <c r="KDI21" s="14"/>
      <c r="KDJ21" s="15"/>
      <c r="KDK21" s="16"/>
      <c r="KDM21" s="14"/>
      <c r="KDN21" s="15"/>
      <c r="KDO21" s="16"/>
      <c r="KDQ21" s="14"/>
      <c r="KDR21" s="15"/>
      <c r="KDS21" s="16"/>
      <c r="KDU21" s="14"/>
      <c r="KDV21" s="15"/>
      <c r="KDW21" s="16"/>
      <c r="KDY21" s="14"/>
      <c r="KDZ21" s="15"/>
      <c r="KEA21" s="16"/>
      <c r="KEC21" s="14"/>
      <c r="KED21" s="15"/>
      <c r="KEE21" s="16"/>
      <c r="KEG21" s="14"/>
      <c r="KEH21" s="15"/>
      <c r="KEI21" s="16"/>
      <c r="KEK21" s="14"/>
      <c r="KEL21" s="15"/>
      <c r="KEM21" s="16"/>
      <c r="KEO21" s="14"/>
      <c r="KEP21" s="15"/>
      <c r="KEQ21" s="16"/>
      <c r="KES21" s="14"/>
      <c r="KET21" s="15"/>
      <c r="KEU21" s="16"/>
      <c r="KEW21" s="14"/>
      <c r="KEX21" s="15"/>
      <c r="KEY21" s="16"/>
      <c r="KFA21" s="14"/>
      <c r="KFB21" s="15"/>
      <c r="KFC21" s="16"/>
      <c r="KFE21" s="14"/>
      <c r="KFF21" s="15"/>
      <c r="KFG21" s="16"/>
      <c r="KFI21" s="14"/>
      <c r="KFJ21" s="15"/>
      <c r="KFK21" s="16"/>
      <c r="KFM21" s="14"/>
      <c r="KFN21" s="15"/>
      <c r="KFO21" s="16"/>
      <c r="KFQ21" s="14"/>
      <c r="KFR21" s="15"/>
      <c r="KFS21" s="16"/>
      <c r="KFU21" s="14"/>
      <c r="KFV21" s="15"/>
      <c r="KFW21" s="16"/>
      <c r="KFY21" s="14"/>
      <c r="KFZ21" s="15"/>
      <c r="KGA21" s="16"/>
      <c r="KGC21" s="14"/>
      <c r="KGD21" s="15"/>
      <c r="KGE21" s="16"/>
      <c r="KGG21" s="14"/>
      <c r="KGH21" s="15"/>
      <c r="KGI21" s="16"/>
      <c r="KGK21" s="14"/>
      <c r="KGL21" s="15"/>
      <c r="KGM21" s="16"/>
      <c r="KGO21" s="14"/>
      <c r="KGP21" s="15"/>
      <c r="KGQ21" s="16"/>
      <c r="KGS21" s="14"/>
      <c r="KGT21" s="15"/>
      <c r="KGU21" s="16"/>
      <c r="KGW21" s="14"/>
      <c r="KGX21" s="15"/>
      <c r="KGY21" s="16"/>
      <c r="KHA21" s="14"/>
      <c r="KHB21" s="15"/>
      <c r="KHC21" s="16"/>
      <c r="KHE21" s="14"/>
      <c r="KHF21" s="15"/>
      <c r="KHG21" s="16"/>
      <c r="KHI21" s="14"/>
      <c r="KHJ21" s="15"/>
      <c r="KHK21" s="16"/>
      <c r="KHM21" s="14"/>
      <c r="KHN21" s="15"/>
      <c r="KHO21" s="16"/>
      <c r="KHQ21" s="14"/>
      <c r="KHR21" s="15"/>
      <c r="KHS21" s="16"/>
      <c r="KHU21" s="14"/>
      <c r="KHV21" s="15"/>
      <c r="KHW21" s="16"/>
      <c r="KHY21" s="14"/>
      <c r="KHZ21" s="15"/>
      <c r="KIA21" s="16"/>
      <c r="KIC21" s="14"/>
      <c r="KID21" s="15"/>
      <c r="KIE21" s="16"/>
      <c r="KIG21" s="14"/>
      <c r="KIH21" s="15"/>
      <c r="KII21" s="16"/>
      <c r="KIK21" s="14"/>
      <c r="KIL21" s="15"/>
      <c r="KIM21" s="16"/>
      <c r="KIO21" s="14"/>
      <c r="KIP21" s="15"/>
      <c r="KIQ21" s="16"/>
      <c r="KIS21" s="14"/>
      <c r="KIT21" s="15"/>
      <c r="KIU21" s="16"/>
      <c r="KIW21" s="14"/>
      <c r="KIX21" s="15"/>
      <c r="KIY21" s="16"/>
      <c r="KJA21" s="14"/>
      <c r="KJB21" s="15"/>
      <c r="KJC21" s="16"/>
      <c r="KJE21" s="14"/>
      <c r="KJF21" s="15"/>
      <c r="KJG21" s="16"/>
      <c r="KJI21" s="14"/>
      <c r="KJJ21" s="15"/>
      <c r="KJK21" s="16"/>
      <c r="KJM21" s="14"/>
      <c r="KJN21" s="15"/>
      <c r="KJO21" s="16"/>
      <c r="KJQ21" s="14"/>
      <c r="KJR21" s="15"/>
      <c r="KJS21" s="16"/>
      <c r="KJU21" s="14"/>
      <c r="KJV21" s="15"/>
      <c r="KJW21" s="16"/>
      <c r="KJY21" s="14"/>
      <c r="KJZ21" s="15"/>
      <c r="KKA21" s="16"/>
      <c r="KKC21" s="14"/>
      <c r="KKD21" s="15"/>
      <c r="KKE21" s="16"/>
      <c r="KKG21" s="14"/>
      <c r="KKH21" s="15"/>
      <c r="KKI21" s="16"/>
      <c r="KKK21" s="14"/>
      <c r="KKL21" s="15"/>
      <c r="KKM21" s="16"/>
      <c r="KKO21" s="14"/>
      <c r="KKP21" s="15"/>
      <c r="KKQ21" s="16"/>
      <c r="KKS21" s="14"/>
      <c r="KKT21" s="15"/>
      <c r="KKU21" s="16"/>
      <c r="KKW21" s="14"/>
      <c r="KKX21" s="15"/>
      <c r="KKY21" s="16"/>
      <c r="KLA21" s="14"/>
      <c r="KLB21" s="15"/>
      <c r="KLC21" s="16"/>
      <c r="KLE21" s="14"/>
      <c r="KLF21" s="15"/>
      <c r="KLG21" s="16"/>
      <c r="KLI21" s="14"/>
      <c r="KLJ21" s="15"/>
      <c r="KLK21" s="16"/>
      <c r="KLM21" s="14"/>
      <c r="KLN21" s="15"/>
      <c r="KLO21" s="16"/>
      <c r="KLQ21" s="14"/>
      <c r="KLR21" s="15"/>
      <c r="KLS21" s="16"/>
      <c r="KLU21" s="14"/>
      <c r="KLV21" s="15"/>
      <c r="KLW21" s="16"/>
      <c r="KLY21" s="14"/>
      <c r="KLZ21" s="15"/>
      <c r="KMA21" s="16"/>
      <c r="KMC21" s="14"/>
      <c r="KMD21" s="15"/>
      <c r="KME21" s="16"/>
      <c r="KMG21" s="14"/>
      <c r="KMH21" s="15"/>
      <c r="KMI21" s="16"/>
      <c r="KMK21" s="14"/>
      <c r="KML21" s="15"/>
      <c r="KMM21" s="16"/>
      <c r="KMO21" s="14"/>
      <c r="KMP21" s="15"/>
      <c r="KMQ21" s="16"/>
      <c r="KMS21" s="14"/>
      <c r="KMT21" s="15"/>
      <c r="KMU21" s="16"/>
      <c r="KMW21" s="14"/>
      <c r="KMX21" s="15"/>
      <c r="KMY21" s="16"/>
      <c r="KNA21" s="14"/>
      <c r="KNB21" s="15"/>
      <c r="KNC21" s="16"/>
      <c r="KNE21" s="14"/>
      <c r="KNF21" s="15"/>
      <c r="KNG21" s="16"/>
      <c r="KNI21" s="14"/>
      <c r="KNJ21" s="15"/>
      <c r="KNK21" s="16"/>
      <c r="KNM21" s="14"/>
      <c r="KNN21" s="15"/>
      <c r="KNO21" s="16"/>
      <c r="KNQ21" s="14"/>
      <c r="KNR21" s="15"/>
      <c r="KNS21" s="16"/>
      <c r="KNU21" s="14"/>
      <c r="KNV21" s="15"/>
      <c r="KNW21" s="16"/>
      <c r="KNY21" s="14"/>
      <c r="KNZ21" s="15"/>
      <c r="KOA21" s="16"/>
      <c r="KOC21" s="14"/>
      <c r="KOD21" s="15"/>
      <c r="KOE21" s="16"/>
      <c r="KOG21" s="14"/>
      <c r="KOH21" s="15"/>
      <c r="KOI21" s="16"/>
      <c r="KOK21" s="14"/>
      <c r="KOL21" s="15"/>
      <c r="KOM21" s="16"/>
      <c r="KOO21" s="14"/>
      <c r="KOP21" s="15"/>
      <c r="KOQ21" s="16"/>
      <c r="KOS21" s="14"/>
      <c r="KOT21" s="15"/>
      <c r="KOU21" s="16"/>
      <c r="KOW21" s="14"/>
      <c r="KOX21" s="15"/>
      <c r="KOY21" s="16"/>
      <c r="KPA21" s="14"/>
      <c r="KPB21" s="15"/>
      <c r="KPC21" s="16"/>
      <c r="KPE21" s="14"/>
      <c r="KPF21" s="15"/>
      <c r="KPG21" s="16"/>
      <c r="KPI21" s="14"/>
      <c r="KPJ21" s="15"/>
      <c r="KPK21" s="16"/>
      <c r="KPM21" s="14"/>
      <c r="KPN21" s="15"/>
      <c r="KPO21" s="16"/>
      <c r="KPQ21" s="14"/>
      <c r="KPR21" s="15"/>
      <c r="KPS21" s="16"/>
      <c r="KPU21" s="14"/>
      <c r="KPV21" s="15"/>
      <c r="KPW21" s="16"/>
      <c r="KPY21" s="14"/>
      <c r="KPZ21" s="15"/>
      <c r="KQA21" s="16"/>
      <c r="KQC21" s="14"/>
      <c r="KQD21" s="15"/>
      <c r="KQE21" s="16"/>
      <c r="KQG21" s="14"/>
      <c r="KQH21" s="15"/>
      <c r="KQI21" s="16"/>
      <c r="KQK21" s="14"/>
      <c r="KQL21" s="15"/>
      <c r="KQM21" s="16"/>
      <c r="KQO21" s="14"/>
      <c r="KQP21" s="15"/>
      <c r="KQQ21" s="16"/>
      <c r="KQS21" s="14"/>
      <c r="KQT21" s="15"/>
      <c r="KQU21" s="16"/>
      <c r="KQW21" s="14"/>
      <c r="KQX21" s="15"/>
      <c r="KQY21" s="16"/>
      <c r="KRA21" s="14"/>
      <c r="KRB21" s="15"/>
      <c r="KRC21" s="16"/>
      <c r="KRE21" s="14"/>
      <c r="KRF21" s="15"/>
      <c r="KRG21" s="16"/>
      <c r="KRI21" s="14"/>
      <c r="KRJ21" s="15"/>
      <c r="KRK21" s="16"/>
      <c r="KRM21" s="14"/>
      <c r="KRN21" s="15"/>
      <c r="KRO21" s="16"/>
      <c r="KRQ21" s="14"/>
      <c r="KRR21" s="15"/>
      <c r="KRS21" s="16"/>
      <c r="KRU21" s="14"/>
      <c r="KRV21" s="15"/>
      <c r="KRW21" s="16"/>
      <c r="KRY21" s="14"/>
      <c r="KRZ21" s="15"/>
      <c r="KSA21" s="16"/>
      <c r="KSC21" s="14"/>
      <c r="KSD21" s="15"/>
      <c r="KSE21" s="16"/>
      <c r="KSG21" s="14"/>
      <c r="KSH21" s="15"/>
      <c r="KSI21" s="16"/>
      <c r="KSK21" s="14"/>
      <c r="KSL21" s="15"/>
      <c r="KSM21" s="16"/>
      <c r="KSO21" s="14"/>
      <c r="KSP21" s="15"/>
      <c r="KSQ21" s="16"/>
      <c r="KSS21" s="14"/>
      <c r="KST21" s="15"/>
      <c r="KSU21" s="16"/>
      <c r="KSW21" s="14"/>
      <c r="KSX21" s="15"/>
      <c r="KSY21" s="16"/>
      <c r="KTA21" s="14"/>
      <c r="KTB21" s="15"/>
      <c r="KTC21" s="16"/>
      <c r="KTE21" s="14"/>
      <c r="KTF21" s="15"/>
      <c r="KTG21" s="16"/>
      <c r="KTI21" s="14"/>
      <c r="KTJ21" s="15"/>
      <c r="KTK21" s="16"/>
      <c r="KTM21" s="14"/>
      <c r="KTN21" s="15"/>
      <c r="KTO21" s="16"/>
      <c r="KTQ21" s="14"/>
      <c r="KTR21" s="15"/>
      <c r="KTS21" s="16"/>
      <c r="KTU21" s="14"/>
      <c r="KTV21" s="15"/>
      <c r="KTW21" s="16"/>
      <c r="KTY21" s="14"/>
      <c r="KTZ21" s="15"/>
      <c r="KUA21" s="16"/>
      <c r="KUC21" s="14"/>
      <c r="KUD21" s="15"/>
      <c r="KUE21" s="16"/>
      <c r="KUG21" s="14"/>
      <c r="KUH21" s="15"/>
      <c r="KUI21" s="16"/>
      <c r="KUK21" s="14"/>
      <c r="KUL21" s="15"/>
      <c r="KUM21" s="16"/>
      <c r="KUO21" s="14"/>
      <c r="KUP21" s="15"/>
      <c r="KUQ21" s="16"/>
      <c r="KUS21" s="14"/>
      <c r="KUT21" s="15"/>
      <c r="KUU21" s="16"/>
      <c r="KUW21" s="14"/>
      <c r="KUX21" s="15"/>
      <c r="KUY21" s="16"/>
      <c r="KVA21" s="14"/>
      <c r="KVB21" s="15"/>
      <c r="KVC21" s="16"/>
      <c r="KVE21" s="14"/>
      <c r="KVF21" s="15"/>
      <c r="KVG21" s="16"/>
      <c r="KVI21" s="14"/>
      <c r="KVJ21" s="15"/>
      <c r="KVK21" s="16"/>
      <c r="KVM21" s="14"/>
      <c r="KVN21" s="15"/>
      <c r="KVO21" s="16"/>
      <c r="KVQ21" s="14"/>
      <c r="KVR21" s="15"/>
      <c r="KVS21" s="16"/>
      <c r="KVU21" s="14"/>
      <c r="KVV21" s="15"/>
      <c r="KVW21" s="16"/>
      <c r="KVY21" s="14"/>
      <c r="KVZ21" s="15"/>
      <c r="KWA21" s="16"/>
      <c r="KWC21" s="14"/>
      <c r="KWD21" s="15"/>
      <c r="KWE21" s="16"/>
      <c r="KWG21" s="14"/>
      <c r="KWH21" s="15"/>
      <c r="KWI21" s="16"/>
      <c r="KWK21" s="14"/>
      <c r="KWL21" s="15"/>
      <c r="KWM21" s="16"/>
      <c r="KWO21" s="14"/>
      <c r="KWP21" s="15"/>
      <c r="KWQ21" s="16"/>
      <c r="KWS21" s="14"/>
      <c r="KWT21" s="15"/>
      <c r="KWU21" s="16"/>
      <c r="KWW21" s="14"/>
      <c r="KWX21" s="15"/>
      <c r="KWY21" s="16"/>
      <c r="KXA21" s="14"/>
      <c r="KXB21" s="15"/>
      <c r="KXC21" s="16"/>
      <c r="KXE21" s="14"/>
      <c r="KXF21" s="15"/>
      <c r="KXG21" s="16"/>
      <c r="KXI21" s="14"/>
      <c r="KXJ21" s="15"/>
      <c r="KXK21" s="16"/>
      <c r="KXM21" s="14"/>
      <c r="KXN21" s="15"/>
      <c r="KXO21" s="16"/>
      <c r="KXQ21" s="14"/>
      <c r="KXR21" s="15"/>
      <c r="KXS21" s="16"/>
      <c r="KXU21" s="14"/>
      <c r="KXV21" s="15"/>
      <c r="KXW21" s="16"/>
      <c r="KXY21" s="14"/>
      <c r="KXZ21" s="15"/>
      <c r="KYA21" s="16"/>
      <c r="KYC21" s="14"/>
      <c r="KYD21" s="15"/>
      <c r="KYE21" s="16"/>
      <c r="KYG21" s="14"/>
      <c r="KYH21" s="15"/>
      <c r="KYI21" s="16"/>
      <c r="KYK21" s="14"/>
      <c r="KYL21" s="15"/>
      <c r="KYM21" s="16"/>
      <c r="KYO21" s="14"/>
      <c r="KYP21" s="15"/>
      <c r="KYQ21" s="16"/>
      <c r="KYS21" s="14"/>
      <c r="KYT21" s="15"/>
      <c r="KYU21" s="16"/>
      <c r="KYW21" s="14"/>
      <c r="KYX21" s="15"/>
      <c r="KYY21" s="16"/>
      <c r="KZA21" s="14"/>
      <c r="KZB21" s="15"/>
      <c r="KZC21" s="16"/>
      <c r="KZE21" s="14"/>
      <c r="KZF21" s="15"/>
      <c r="KZG21" s="16"/>
      <c r="KZI21" s="14"/>
      <c r="KZJ21" s="15"/>
      <c r="KZK21" s="16"/>
      <c r="KZM21" s="14"/>
      <c r="KZN21" s="15"/>
      <c r="KZO21" s="16"/>
      <c r="KZQ21" s="14"/>
      <c r="KZR21" s="15"/>
      <c r="KZS21" s="16"/>
      <c r="KZU21" s="14"/>
      <c r="KZV21" s="15"/>
      <c r="KZW21" s="16"/>
      <c r="KZY21" s="14"/>
      <c r="KZZ21" s="15"/>
      <c r="LAA21" s="16"/>
      <c r="LAC21" s="14"/>
      <c r="LAD21" s="15"/>
      <c r="LAE21" s="16"/>
      <c r="LAG21" s="14"/>
      <c r="LAH21" s="15"/>
      <c r="LAI21" s="16"/>
      <c r="LAK21" s="14"/>
      <c r="LAL21" s="15"/>
      <c r="LAM21" s="16"/>
      <c r="LAO21" s="14"/>
      <c r="LAP21" s="15"/>
      <c r="LAQ21" s="16"/>
      <c r="LAS21" s="14"/>
      <c r="LAT21" s="15"/>
      <c r="LAU21" s="16"/>
      <c r="LAW21" s="14"/>
      <c r="LAX21" s="15"/>
      <c r="LAY21" s="16"/>
      <c r="LBA21" s="14"/>
      <c r="LBB21" s="15"/>
      <c r="LBC21" s="16"/>
      <c r="LBE21" s="14"/>
      <c r="LBF21" s="15"/>
      <c r="LBG21" s="16"/>
      <c r="LBI21" s="14"/>
      <c r="LBJ21" s="15"/>
      <c r="LBK21" s="16"/>
      <c r="LBM21" s="14"/>
      <c r="LBN21" s="15"/>
      <c r="LBO21" s="16"/>
      <c r="LBQ21" s="14"/>
      <c r="LBR21" s="15"/>
      <c r="LBS21" s="16"/>
      <c r="LBU21" s="14"/>
      <c r="LBV21" s="15"/>
      <c r="LBW21" s="16"/>
      <c r="LBY21" s="14"/>
      <c r="LBZ21" s="15"/>
      <c r="LCA21" s="16"/>
      <c r="LCC21" s="14"/>
      <c r="LCD21" s="15"/>
      <c r="LCE21" s="16"/>
      <c r="LCG21" s="14"/>
      <c r="LCH21" s="15"/>
      <c r="LCI21" s="16"/>
      <c r="LCK21" s="14"/>
      <c r="LCL21" s="15"/>
      <c r="LCM21" s="16"/>
      <c r="LCO21" s="14"/>
      <c r="LCP21" s="15"/>
      <c r="LCQ21" s="16"/>
      <c r="LCS21" s="14"/>
      <c r="LCT21" s="15"/>
      <c r="LCU21" s="16"/>
      <c r="LCW21" s="14"/>
      <c r="LCX21" s="15"/>
      <c r="LCY21" s="16"/>
      <c r="LDA21" s="14"/>
      <c r="LDB21" s="15"/>
      <c r="LDC21" s="16"/>
      <c r="LDE21" s="14"/>
      <c r="LDF21" s="15"/>
      <c r="LDG21" s="16"/>
      <c r="LDI21" s="14"/>
      <c r="LDJ21" s="15"/>
      <c r="LDK21" s="16"/>
      <c r="LDM21" s="14"/>
      <c r="LDN21" s="15"/>
      <c r="LDO21" s="16"/>
      <c r="LDQ21" s="14"/>
      <c r="LDR21" s="15"/>
      <c r="LDS21" s="16"/>
      <c r="LDU21" s="14"/>
      <c r="LDV21" s="15"/>
      <c r="LDW21" s="16"/>
      <c r="LDY21" s="14"/>
      <c r="LDZ21" s="15"/>
      <c r="LEA21" s="16"/>
      <c r="LEC21" s="14"/>
      <c r="LED21" s="15"/>
      <c r="LEE21" s="16"/>
      <c r="LEG21" s="14"/>
      <c r="LEH21" s="15"/>
      <c r="LEI21" s="16"/>
      <c r="LEK21" s="14"/>
      <c r="LEL21" s="15"/>
      <c r="LEM21" s="16"/>
      <c r="LEO21" s="14"/>
      <c r="LEP21" s="15"/>
      <c r="LEQ21" s="16"/>
      <c r="LES21" s="14"/>
      <c r="LET21" s="15"/>
      <c r="LEU21" s="16"/>
      <c r="LEW21" s="14"/>
      <c r="LEX21" s="15"/>
      <c r="LEY21" s="16"/>
      <c r="LFA21" s="14"/>
      <c r="LFB21" s="15"/>
      <c r="LFC21" s="16"/>
      <c r="LFE21" s="14"/>
      <c r="LFF21" s="15"/>
      <c r="LFG21" s="16"/>
      <c r="LFI21" s="14"/>
      <c r="LFJ21" s="15"/>
      <c r="LFK21" s="16"/>
      <c r="LFM21" s="14"/>
      <c r="LFN21" s="15"/>
      <c r="LFO21" s="16"/>
      <c r="LFQ21" s="14"/>
      <c r="LFR21" s="15"/>
      <c r="LFS21" s="16"/>
      <c r="LFU21" s="14"/>
      <c r="LFV21" s="15"/>
      <c r="LFW21" s="16"/>
      <c r="LFY21" s="14"/>
      <c r="LFZ21" s="15"/>
      <c r="LGA21" s="16"/>
      <c r="LGC21" s="14"/>
      <c r="LGD21" s="15"/>
      <c r="LGE21" s="16"/>
      <c r="LGG21" s="14"/>
      <c r="LGH21" s="15"/>
      <c r="LGI21" s="16"/>
      <c r="LGK21" s="14"/>
      <c r="LGL21" s="15"/>
      <c r="LGM21" s="16"/>
      <c r="LGO21" s="14"/>
      <c r="LGP21" s="15"/>
      <c r="LGQ21" s="16"/>
      <c r="LGS21" s="14"/>
      <c r="LGT21" s="15"/>
      <c r="LGU21" s="16"/>
      <c r="LGW21" s="14"/>
      <c r="LGX21" s="15"/>
      <c r="LGY21" s="16"/>
      <c r="LHA21" s="14"/>
      <c r="LHB21" s="15"/>
      <c r="LHC21" s="16"/>
      <c r="LHE21" s="14"/>
      <c r="LHF21" s="15"/>
      <c r="LHG21" s="16"/>
      <c r="LHI21" s="14"/>
      <c r="LHJ21" s="15"/>
      <c r="LHK21" s="16"/>
      <c r="LHM21" s="14"/>
      <c r="LHN21" s="15"/>
      <c r="LHO21" s="16"/>
      <c r="LHQ21" s="14"/>
      <c r="LHR21" s="15"/>
      <c r="LHS21" s="16"/>
      <c r="LHU21" s="14"/>
      <c r="LHV21" s="15"/>
      <c r="LHW21" s="16"/>
      <c r="LHY21" s="14"/>
      <c r="LHZ21" s="15"/>
      <c r="LIA21" s="16"/>
      <c r="LIC21" s="14"/>
      <c r="LID21" s="15"/>
      <c r="LIE21" s="16"/>
      <c r="LIG21" s="14"/>
      <c r="LIH21" s="15"/>
      <c r="LII21" s="16"/>
      <c r="LIK21" s="14"/>
      <c r="LIL21" s="15"/>
      <c r="LIM21" s="16"/>
      <c r="LIO21" s="14"/>
      <c r="LIP21" s="15"/>
      <c r="LIQ21" s="16"/>
      <c r="LIS21" s="14"/>
      <c r="LIT21" s="15"/>
      <c r="LIU21" s="16"/>
      <c r="LIW21" s="14"/>
      <c r="LIX21" s="15"/>
      <c r="LIY21" s="16"/>
      <c r="LJA21" s="14"/>
      <c r="LJB21" s="15"/>
      <c r="LJC21" s="16"/>
      <c r="LJE21" s="14"/>
      <c r="LJF21" s="15"/>
      <c r="LJG21" s="16"/>
      <c r="LJI21" s="14"/>
      <c r="LJJ21" s="15"/>
      <c r="LJK21" s="16"/>
      <c r="LJM21" s="14"/>
      <c r="LJN21" s="15"/>
      <c r="LJO21" s="16"/>
      <c r="LJQ21" s="14"/>
      <c r="LJR21" s="15"/>
      <c r="LJS21" s="16"/>
      <c r="LJU21" s="14"/>
      <c r="LJV21" s="15"/>
      <c r="LJW21" s="16"/>
      <c r="LJY21" s="14"/>
      <c r="LJZ21" s="15"/>
      <c r="LKA21" s="16"/>
      <c r="LKC21" s="14"/>
      <c r="LKD21" s="15"/>
      <c r="LKE21" s="16"/>
      <c r="LKG21" s="14"/>
      <c r="LKH21" s="15"/>
      <c r="LKI21" s="16"/>
      <c r="LKK21" s="14"/>
      <c r="LKL21" s="15"/>
      <c r="LKM21" s="16"/>
      <c r="LKO21" s="14"/>
      <c r="LKP21" s="15"/>
      <c r="LKQ21" s="16"/>
      <c r="LKS21" s="14"/>
      <c r="LKT21" s="15"/>
      <c r="LKU21" s="16"/>
      <c r="LKW21" s="14"/>
      <c r="LKX21" s="15"/>
      <c r="LKY21" s="16"/>
      <c r="LLA21" s="14"/>
      <c r="LLB21" s="15"/>
      <c r="LLC21" s="16"/>
      <c r="LLE21" s="14"/>
      <c r="LLF21" s="15"/>
      <c r="LLG21" s="16"/>
      <c r="LLI21" s="14"/>
      <c r="LLJ21" s="15"/>
      <c r="LLK21" s="16"/>
      <c r="LLM21" s="14"/>
      <c r="LLN21" s="15"/>
      <c r="LLO21" s="16"/>
      <c r="LLQ21" s="14"/>
      <c r="LLR21" s="15"/>
      <c r="LLS21" s="16"/>
      <c r="LLU21" s="14"/>
      <c r="LLV21" s="15"/>
      <c r="LLW21" s="16"/>
      <c r="LLY21" s="14"/>
      <c r="LLZ21" s="15"/>
      <c r="LMA21" s="16"/>
      <c r="LMC21" s="14"/>
      <c r="LMD21" s="15"/>
      <c r="LME21" s="16"/>
      <c r="LMG21" s="14"/>
      <c r="LMH21" s="15"/>
      <c r="LMI21" s="16"/>
      <c r="LMK21" s="14"/>
      <c r="LML21" s="15"/>
      <c r="LMM21" s="16"/>
      <c r="LMO21" s="14"/>
      <c r="LMP21" s="15"/>
      <c r="LMQ21" s="16"/>
      <c r="LMS21" s="14"/>
      <c r="LMT21" s="15"/>
      <c r="LMU21" s="16"/>
      <c r="LMW21" s="14"/>
      <c r="LMX21" s="15"/>
      <c r="LMY21" s="16"/>
      <c r="LNA21" s="14"/>
      <c r="LNB21" s="15"/>
      <c r="LNC21" s="16"/>
      <c r="LNE21" s="14"/>
      <c r="LNF21" s="15"/>
      <c r="LNG21" s="16"/>
      <c r="LNI21" s="14"/>
      <c r="LNJ21" s="15"/>
      <c r="LNK21" s="16"/>
      <c r="LNM21" s="14"/>
      <c r="LNN21" s="15"/>
      <c r="LNO21" s="16"/>
      <c r="LNQ21" s="14"/>
      <c r="LNR21" s="15"/>
      <c r="LNS21" s="16"/>
      <c r="LNU21" s="14"/>
      <c r="LNV21" s="15"/>
      <c r="LNW21" s="16"/>
      <c r="LNY21" s="14"/>
      <c r="LNZ21" s="15"/>
      <c r="LOA21" s="16"/>
      <c r="LOC21" s="14"/>
      <c r="LOD21" s="15"/>
      <c r="LOE21" s="16"/>
      <c r="LOG21" s="14"/>
      <c r="LOH21" s="15"/>
      <c r="LOI21" s="16"/>
      <c r="LOK21" s="14"/>
      <c r="LOL21" s="15"/>
      <c r="LOM21" s="16"/>
      <c r="LOO21" s="14"/>
      <c r="LOP21" s="15"/>
      <c r="LOQ21" s="16"/>
      <c r="LOS21" s="14"/>
      <c r="LOT21" s="15"/>
      <c r="LOU21" s="16"/>
      <c r="LOW21" s="14"/>
      <c r="LOX21" s="15"/>
      <c r="LOY21" s="16"/>
      <c r="LPA21" s="14"/>
      <c r="LPB21" s="15"/>
      <c r="LPC21" s="16"/>
      <c r="LPE21" s="14"/>
      <c r="LPF21" s="15"/>
      <c r="LPG21" s="16"/>
      <c r="LPI21" s="14"/>
      <c r="LPJ21" s="15"/>
      <c r="LPK21" s="16"/>
      <c r="LPM21" s="14"/>
      <c r="LPN21" s="15"/>
      <c r="LPO21" s="16"/>
      <c r="LPQ21" s="14"/>
      <c r="LPR21" s="15"/>
      <c r="LPS21" s="16"/>
      <c r="LPU21" s="14"/>
      <c r="LPV21" s="15"/>
      <c r="LPW21" s="16"/>
      <c r="LPY21" s="14"/>
      <c r="LPZ21" s="15"/>
      <c r="LQA21" s="16"/>
      <c r="LQC21" s="14"/>
      <c r="LQD21" s="15"/>
      <c r="LQE21" s="16"/>
      <c r="LQG21" s="14"/>
      <c r="LQH21" s="15"/>
      <c r="LQI21" s="16"/>
      <c r="LQK21" s="14"/>
      <c r="LQL21" s="15"/>
      <c r="LQM21" s="16"/>
      <c r="LQO21" s="14"/>
      <c r="LQP21" s="15"/>
      <c r="LQQ21" s="16"/>
      <c r="LQS21" s="14"/>
      <c r="LQT21" s="15"/>
      <c r="LQU21" s="16"/>
      <c r="LQW21" s="14"/>
      <c r="LQX21" s="15"/>
      <c r="LQY21" s="16"/>
      <c r="LRA21" s="14"/>
      <c r="LRB21" s="15"/>
      <c r="LRC21" s="16"/>
      <c r="LRE21" s="14"/>
      <c r="LRF21" s="15"/>
      <c r="LRG21" s="16"/>
      <c r="LRI21" s="14"/>
      <c r="LRJ21" s="15"/>
      <c r="LRK21" s="16"/>
      <c r="LRM21" s="14"/>
      <c r="LRN21" s="15"/>
      <c r="LRO21" s="16"/>
      <c r="LRQ21" s="14"/>
      <c r="LRR21" s="15"/>
      <c r="LRS21" s="16"/>
      <c r="LRU21" s="14"/>
      <c r="LRV21" s="15"/>
      <c r="LRW21" s="16"/>
      <c r="LRY21" s="14"/>
      <c r="LRZ21" s="15"/>
      <c r="LSA21" s="16"/>
      <c r="LSC21" s="14"/>
      <c r="LSD21" s="15"/>
      <c r="LSE21" s="16"/>
      <c r="LSG21" s="14"/>
      <c r="LSH21" s="15"/>
      <c r="LSI21" s="16"/>
      <c r="LSK21" s="14"/>
      <c r="LSL21" s="15"/>
      <c r="LSM21" s="16"/>
      <c r="LSO21" s="14"/>
      <c r="LSP21" s="15"/>
      <c r="LSQ21" s="16"/>
      <c r="LSS21" s="14"/>
      <c r="LST21" s="15"/>
      <c r="LSU21" s="16"/>
      <c r="LSW21" s="14"/>
      <c r="LSX21" s="15"/>
      <c r="LSY21" s="16"/>
      <c r="LTA21" s="14"/>
      <c r="LTB21" s="15"/>
      <c r="LTC21" s="16"/>
      <c r="LTE21" s="14"/>
      <c r="LTF21" s="15"/>
      <c r="LTG21" s="16"/>
      <c r="LTI21" s="14"/>
      <c r="LTJ21" s="15"/>
      <c r="LTK21" s="16"/>
      <c r="LTM21" s="14"/>
      <c r="LTN21" s="15"/>
      <c r="LTO21" s="16"/>
      <c r="LTQ21" s="14"/>
      <c r="LTR21" s="15"/>
      <c r="LTS21" s="16"/>
      <c r="LTU21" s="14"/>
      <c r="LTV21" s="15"/>
      <c r="LTW21" s="16"/>
      <c r="LTY21" s="14"/>
      <c r="LTZ21" s="15"/>
      <c r="LUA21" s="16"/>
      <c r="LUC21" s="14"/>
      <c r="LUD21" s="15"/>
      <c r="LUE21" s="16"/>
      <c r="LUG21" s="14"/>
      <c r="LUH21" s="15"/>
      <c r="LUI21" s="16"/>
      <c r="LUK21" s="14"/>
      <c r="LUL21" s="15"/>
      <c r="LUM21" s="16"/>
      <c r="LUO21" s="14"/>
      <c r="LUP21" s="15"/>
      <c r="LUQ21" s="16"/>
      <c r="LUS21" s="14"/>
      <c r="LUT21" s="15"/>
      <c r="LUU21" s="16"/>
      <c r="LUW21" s="14"/>
      <c r="LUX21" s="15"/>
      <c r="LUY21" s="16"/>
      <c r="LVA21" s="14"/>
      <c r="LVB21" s="15"/>
      <c r="LVC21" s="16"/>
      <c r="LVE21" s="14"/>
      <c r="LVF21" s="15"/>
      <c r="LVG21" s="16"/>
      <c r="LVI21" s="14"/>
      <c r="LVJ21" s="15"/>
      <c r="LVK21" s="16"/>
      <c r="LVM21" s="14"/>
      <c r="LVN21" s="15"/>
      <c r="LVO21" s="16"/>
      <c r="LVQ21" s="14"/>
      <c r="LVR21" s="15"/>
      <c r="LVS21" s="16"/>
      <c r="LVU21" s="14"/>
      <c r="LVV21" s="15"/>
      <c r="LVW21" s="16"/>
      <c r="LVY21" s="14"/>
      <c r="LVZ21" s="15"/>
      <c r="LWA21" s="16"/>
      <c r="LWC21" s="14"/>
      <c r="LWD21" s="15"/>
      <c r="LWE21" s="16"/>
      <c r="LWG21" s="14"/>
      <c r="LWH21" s="15"/>
      <c r="LWI21" s="16"/>
      <c r="LWK21" s="14"/>
      <c r="LWL21" s="15"/>
      <c r="LWM21" s="16"/>
      <c r="LWO21" s="14"/>
      <c r="LWP21" s="15"/>
      <c r="LWQ21" s="16"/>
      <c r="LWS21" s="14"/>
      <c r="LWT21" s="15"/>
      <c r="LWU21" s="16"/>
      <c r="LWW21" s="14"/>
      <c r="LWX21" s="15"/>
      <c r="LWY21" s="16"/>
      <c r="LXA21" s="14"/>
      <c r="LXB21" s="15"/>
      <c r="LXC21" s="16"/>
      <c r="LXE21" s="14"/>
      <c r="LXF21" s="15"/>
      <c r="LXG21" s="16"/>
      <c r="LXI21" s="14"/>
      <c r="LXJ21" s="15"/>
      <c r="LXK21" s="16"/>
      <c r="LXM21" s="14"/>
      <c r="LXN21" s="15"/>
      <c r="LXO21" s="16"/>
      <c r="LXQ21" s="14"/>
      <c r="LXR21" s="15"/>
      <c r="LXS21" s="16"/>
      <c r="LXU21" s="14"/>
      <c r="LXV21" s="15"/>
      <c r="LXW21" s="16"/>
      <c r="LXY21" s="14"/>
      <c r="LXZ21" s="15"/>
      <c r="LYA21" s="16"/>
      <c r="LYC21" s="14"/>
      <c r="LYD21" s="15"/>
      <c r="LYE21" s="16"/>
      <c r="LYG21" s="14"/>
      <c r="LYH21" s="15"/>
      <c r="LYI21" s="16"/>
      <c r="LYK21" s="14"/>
      <c r="LYL21" s="15"/>
      <c r="LYM21" s="16"/>
      <c r="LYO21" s="14"/>
      <c r="LYP21" s="15"/>
      <c r="LYQ21" s="16"/>
      <c r="LYS21" s="14"/>
      <c r="LYT21" s="15"/>
      <c r="LYU21" s="16"/>
      <c r="LYW21" s="14"/>
      <c r="LYX21" s="15"/>
      <c r="LYY21" s="16"/>
      <c r="LZA21" s="14"/>
      <c r="LZB21" s="15"/>
      <c r="LZC21" s="16"/>
      <c r="LZE21" s="14"/>
      <c r="LZF21" s="15"/>
      <c r="LZG21" s="16"/>
      <c r="LZI21" s="14"/>
      <c r="LZJ21" s="15"/>
      <c r="LZK21" s="16"/>
      <c r="LZM21" s="14"/>
      <c r="LZN21" s="15"/>
      <c r="LZO21" s="16"/>
      <c r="LZQ21" s="14"/>
      <c r="LZR21" s="15"/>
      <c r="LZS21" s="16"/>
      <c r="LZU21" s="14"/>
      <c r="LZV21" s="15"/>
      <c r="LZW21" s="16"/>
      <c r="LZY21" s="14"/>
      <c r="LZZ21" s="15"/>
      <c r="MAA21" s="16"/>
      <c r="MAC21" s="14"/>
      <c r="MAD21" s="15"/>
      <c r="MAE21" s="16"/>
      <c r="MAG21" s="14"/>
      <c r="MAH21" s="15"/>
      <c r="MAI21" s="16"/>
      <c r="MAK21" s="14"/>
      <c r="MAL21" s="15"/>
      <c r="MAM21" s="16"/>
      <c r="MAO21" s="14"/>
      <c r="MAP21" s="15"/>
      <c r="MAQ21" s="16"/>
      <c r="MAS21" s="14"/>
      <c r="MAT21" s="15"/>
      <c r="MAU21" s="16"/>
      <c r="MAW21" s="14"/>
      <c r="MAX21" s="15"/>
      <c r="MAY21" s="16"/>
      <c r="MBA21" s="14"/>
      <c r="MBB21" s="15"/>
      <c r="MBC21" s="16"/>
      <c r="MBE21" s="14"/>
      <c r="MBF21" s="15"/>
      <c r="MBG21" s="16"/>
      <c r="MBI21" s="14"/>
      <c r="MBJ21" s="15"/>
      <c r="MBK21" s="16"/>
      <c r="MBM21" s="14"/>
      <c r="MBN21" s="15"/>
      <c r="MBO21" s="16"/>
      <c r="MBQ21" s="14"/>
      <c r="MBR21" s="15"/>
      <c r="MBS21" s="16"/>
      <c r="MBU21" s="14"/>
      <c r="MBV21" s="15"/>
      <c r="MBW21" s="16"/>
      <c r="MBY21" s="14"/>
      <c r="MBZ21" s="15"/>
      <c r="MCA21" s="16"/>
      <c r="MCC21" s="14"/>
      <c r="MCD21" s="15"/>
      <c r="MCE21" s="16"/>
      <c r="MCG21" s="14"/>
      <c r="MCH21" s="15"/>
      <c r="MCI21" s="16"/>
      <c r="MCK21" s="14"/>
      <c r="MCL21" s="15"/>
      <c r="MCM21" s="16"/>
      <c r="MCO21" s="14"/>
      <c r="MCP21" s="15"/>
      <c r="MCQ21" s="16"/>
      <c r="MCS21" s="14"/>
      <c r="MCT21" s="15"/>
      <c r="MCU21" s="16"/>
      <c r="MCW21" s="14"/>
      <c r="MCX21" s="15"/>
      <c r="MCY21" s="16"/>
      <c r="MDA21" s="14"/>
      <c r="MDB21" s="15"/>
      <c r="MDC21" s="16"/>
      <c r="MDE21" s="14"/>
      <c r="MDF21" s="15"/>
      <c r="MDG21" s="16"/>
      <c r="MDI21" s="14"/>
      <c r="MDJ21" s="15"/>
      <c r="MDK21" s="16"/>
      <c r="MDM21" s="14"/>
      <c r="MDN21" s="15"/>
      <c r="MDO21" s="16"/>
      <c r="MDQ21" s="14"/>
      <c r="MDR21" s="15"/>
      <c r="MDS21" s="16"/>
      <c r="MDU21" s="14"/>
      <c r="MDV21" s="15"/>
      <c r="MDW21" s="16"/>
      <c r="MDY21" s="14"/>
      <c r="MDZ21" s="15"/>
      <c r="MEA21" s="16"/>
      <c r="MEC21" s="14"/>
      <c r="MED21" s="15"/>
      <c r="MEE21" s="16"/>
      <c r="MEG21" s="14"/>
      <c r="MEH21" s="15"/>
      <c r="MEI21" s="16"/>
      <c r="MEK21" s="14"/>
      <c r="MEL21" s="15"/>
      <c r="MEM21" s="16"/>
      <c r="MEO21" s="14"/>
      <c r="MEP21" s="15"/>
      <c r="MEQ21" s="16"/>
      <c r="MES21" s="14"/>
      <c r="MET21" s="15"/>
      <c r="MEU21" s="16"/>
      <c r="MEW21" s="14"/>
      <c r="MEX21" s="15"/>
      <c r="MEY21" s="16"/>
      <c r="MFA21" s="14"/>
      <c r="MFB21" s="15"/>
      <c r="MFC21" s="16"/>
      <c r="MFE21" s="14"/>
      <c r="MFF21" s="15"/>
      <c r="MFG21" s="16"/>
      <c r="MFI21" s="14"/>
      <c r="MFJ21" s="15"/>
      <c r="MFK21" s="16"/>
      <c r="MFM21" s="14"/>
      <c r="MFN21" s="15"/>
      <c r="MFO21" s="16"/>
      <c r="MFQ21" s="14"/>
      <c r="MFR21" s="15"/>
      <c r="MFS21" s="16"/>
      <c r="MFU21" s="14"/>
      <c r="MFV21" s="15"/>
      <c r="MFW21" s="16"/>
      <c r="MFY21" s="14"/>
      <c r="MFZ21" s="15"/>
      <c r="MGA21" s="16"/>
      <c r="MGC21" s="14"/>
      <c r="MGD21" s="15"/>
      <c r="MGE21" s="16"/>
      <c r="MGG21" s="14"/>
      <c r="MGH21" s="15"/>
      <c r="MGI21" s="16"/>
      <c r="MGK21" s="14"/>
      <c r="MGL21" s="15"/>
      <c r="MGM21" s="16"/>
      <c r="MGO21" s="14"/>
      <c r="MGP21" s="15"/>
      <c r="MGQ21" s="16"/>
      <c r="MGS21" s="14"/>
      <c r="MGT21" s="15"/>
      <c r="MGU21" s="16"/>
      <c r="MGW21" s="14"/>
      <c r="MGX21" s="15"/>
      <c r="MGY21" s="16"/>
      <c r="MHA21" s="14"/>
      <c r="MHB21" s="15"/>
      <c r="MHC21" s="16"/>
      <c r="MHE21" s="14"/>
      <c r="MHF21" s="15"/>
      <c r="MHG21" s="16"/>
      <c r="MHI21" s="14"/>
      <c r="MHJ21" s="15"/>
      <c r="MHK21" s="16"/>
      <c r="MHM21" s="14"/>
      <c r="MHN21" s="15"/>
      <c r="MHO21" s="16"/>
      <c r="MHQ21" s="14"/>
      <c r="MHR21" s="15"/>
      <c r="MHS21" s="16"/>
      <c r="MHU21" s="14"/>
      <c r="MHV21" s="15"/>
      <c r="MHW21" s="16"/>
      <c r="MHY21" s="14"/>
      <c r="MHZ21" s="15"/>
      <c r="MIA21" s="16"/>
      <c r="MIC21" s="14"/>
      <c r="MID21" s="15"/>
      <c r="MIE21" s="16"/>
      <c r="MIG21" s="14"/>
      <c r="MIH21" s="15"/>
      <c r="MII21" s="16"/>
      <c r="MIK21" s="14"/>
      <c r="MIL21" s="15"/>
      <c r="MIM21" s="16"/>
      <c r="MIO21" s="14"/>
      <c r="MIP21" s="15"/>
      <c r="MIQ21" s="16"/>
      <c r="MIS21" s="14"/>
      <c r="MIT21" s="15"/>
      <c r="MIU21" s="16"/>
      <c r="MIW21" s="14"/>
      <c r="MIX21" s="15"/>
      <c r="MIY21" s="16"/>
      <c r="MJA21" s="14"/>
      <c r="MJB21" s="15"/>
      <c r="MJC21" s="16"/>
      <c r="MJE21" s="14"/>
      <c r="MJF21" s="15"/>
      <c r="MJG21" s="16"/>
      <c r="MJI21" s="14"/>
      <c r="MJJ21" s="15"/>
      <c r="MJK21" s="16"/>
      <c r="MJM21" s="14"/>
      <c r="MJN21" s="15"/>
      <c r="MJO21" s="16"/>
      <c r="MJQ21" s="14"/>
      <c r="MJR21" s="15"/>
      <c r="MJS21" s="16"/>
      <c r="MJU21" s="14"/>
      <c r="MJV21" s="15"/>
      <c r="MJW21" s="16"/>
      <c r="MJY21" s="14"/>
      <c r="MJZ21" s="15"/>
      <c r="MKA21" s="16"/>
      <c r="MKC21" s="14"/>
      <c r="MKD21" s="15"/>
      <c r="MKE21" s="16"/>
      <c r="MKG21" s="14"/>
      <c r="MKH21" s="15"/>
      <c r="MKI21" s="16"/>
      <c r="MKK21" s="14"/>
      <c r="MKL21" s="15"/>
      <c r="MKM21" s="16"/>
      <c r="MKO21" s="14"/>
      <c r="MKP21" s="15"/>
      <c r="MKQ21" s="16"/>
      <c r="MKS21" s="14"/>
      <c r="MKT21" s="15"/>
      <c r="MKU21" s="16"/>
      <c r="MKW21" s="14"/>
      <c r="MKX21" s="15"/>
      <c r="MKY21" s="16"/>
      <c r="MLA21" s="14"/>
      <c r="MLB21" s="15"/>
      <c r="MLC21" s="16"/>
      <c r="MLE21" s="14"/>
      <c r="MLF21" s="15"/>
      <c r="MLG21" s="16"/>
      <c r="MLI21" s="14"/>
      <c r="MLJ21" s="15"/>
      <c r="MLK21" s="16"/>
      <c r="MLM21" s="14"/>
      <c r="MLN21" s="15"/>
      <c r="MLO21" s="16"/>
      <c r="MLQ21" s="14"/>
      <c r="MLR21" s="15"/>
      <c r="MLS21" s="16"/>
      <c r="MLU21" s="14"/>
      <c r="MLV21" s="15"/>
      <c r="MLW21" s="16"/>
      <c r="MLY21" s="14"/>
      <c r="MLZ21" s="15"/>
      <c r="MMA21" s="16"/>
      <c r="MMC21" s="14"/>
      <c r="MMD21" s="15"/>
      <c r="MME21" s="16"/>
      <c r="MMG21" s="14"/>
      <c r="MMH21" s="15"/>
      <c r="MMI21" s="16"/>
      <c r="MMK21" s="14"/>
      <c r="MML21" s="15"/>
      <c r="MMM21" s="16"/>
      <c r="MMO21" s="14"/>
      <c r="MMP21" s="15"/>
      <c r="MMQ21" s="16"/>
      <c r="MMS21" s="14"/>
      <c r="MMT21" s="15"/>
      <c r="MMU21" s="16"/>
      <c r="MMW21" s="14"/>
      <c r="MMX21" s="15"/>
      <c r="MMY21" s="16"/>
      <c r="MNA21" s="14"/>
      <c r="MNB21" s="15"/>
      <c r="MNC21" s="16"/>
      <c r="MNE21" s="14"/>
      <c r="MNF21" s="15"/>
      <c r="MNG21" s="16"/>
      <c r="MNI21" s="14"/>
      <c r="MNJ21" s="15"/>
      <c r="MNK21" s="16"/>
      <c r="MNM21" s="14"/>
      <c r="MNN21" s="15"/>
      <c r="MNO21" s="16"/>
      <c r="MNQ21" s="14"/>
      <c r="MNR21" s="15"/>
      <c r="MNS21" s="16"/>
      <c r="MNU21" s="14"/>
      <c r="MNV21" s="15"/>
      <c r="MNW21" s="16"/>
      <c r="MNY21" s="14"/>
      <c r="MNZ21" s="15"/>
      <c r="MOA21" s="16"/>
      <c r="MOC21" s="14"/>
      <c r="MOD21" s="15"/>
      <c r="MOE21" s="16"/>
      <c r="MOG21" s="14"/>
      <c r="MOH21" s="15"/>
      <c r="MOI21" s="16"/>
      <c r="MOK21" s="14"/>
      <c r="MOL21" s="15"/>
      <c r="MOM21" s="16"/>
      <c r="MOO21" s="14"/>
      <c r="MOP21" s="15"/>
      <c r="MOQ21" s="16"/>
      <c r="MOS21" s="14"/>
      <c r="MOT21" s="15"/>
      <c r="MOU21" s="16"/>
      <c r="MOW21" s="14"/>
      <c r="MOX21" s="15"/>
      <c r="MOY21" s="16"/>
      <c r="MPA21" s="14"/>
      <c r="MPB21" s="15"/>
      <c r="MPC21" s="16"/>
      <c r="MPE21" s="14"/>
      <c r="MPF21" s="15"/>
      <c r="MPG21" s="16"/>
      <c r="MPI21" s="14"/>
      <c r="MPJ21" s="15"/>
      <c r="MPK21" s="16"/>
      <c r="MPM21" s="14"/>
      <c r="MPN21" s="15"/>
      <c r="MPO21" s="16"/>
      <c r="MPQ21" s="14"/>
      <c r="MPR21" s="15"/>
      <c r="MPS21" s="16"/>
      <c r="MPU21" s="14"/>
      <c r="MPV21" s="15"/>
      <c r="MPW21" s="16"/>
      <c r="MPY21" s="14"/>
      <c r="MPZ21" s="15"/>
      <c r="MQA21" s="16"/>
      <c r="MQC21" s="14"/>
      <c r="MQD21" s="15"/>
      <c r="MQE21" s="16"/>
      <c r="MQG21" s="14"/>
      <c r="MQH21" s="15"/>
      <c r="MQI21" s="16"/>
      <c r="MQK21" s="14"/>
      <c r="MQL21" s="15"/>
      <c r="MQM21" s="16"/>
      <c r="MQO21" s="14"/>
      <c r="MQP21" s="15"/>
      <c r="MQQ21" s="16"/>
      <c r="MQS21" s="14"/>
      <c r="MQT21" s="15"/>
      <c r="MQU21" s="16"/>
      <c r="MQW21" s="14"/>
      <c r="MQX21" s="15"/>
      <c r="MQY21" s="16"/>
      <c r="MRA21" s="14"/>
      <c r="MRB21" s="15"/>
      <c r="MRC21" s="16"/>
      <c r="MRE21" s="14"/>
      <c r="MRF21" s="15"/>
      <c r="MRG21" s="16"/>
      <c r="MRI21" s="14"/>
      <c r="MRJ21" s="15"/>
      <c r="MRK21" s="16"/>
      <c r="MRM21" s="14"/>
      <c r="MRN21" s="15"/>
      <c r="MRO21" s="16"/>
      <c r="MRQ21" s="14"/>
      <c r="MRR21" s="15"/>
      <c r="MRS21" s="16"/>
      <c r="MRU21" s="14"/>
      <c r="MRV21" s="15"/>
      <c r="MRW21" s="16"/>
      <c r="MRY21" s="14"/>
      <c r="MRZ21" s="15"/>
      <c r="MSA21" s="16"/>
      <c r="MSC21" s="14"/>
      <c r="MSD21" s="15"/>
      <c r="MSE21" s="16"/>
      <c r="MSG21" s="14"/>
      <c r="MSH21" s="15"/>
      <c r="MSI21" s="16"/>
      <c r="MSK21" s="14"/>
      <c r="MSL21" s="15"/>
      <c r="MSM21" s="16"/>
      <c r="MSO21" s="14"/>
      <c r="MSP21" s="15"/>
      <c r="MSQ21" s="16"/>
      <c r="MSS21" s="14"/>
      <c r="MST21" s="15"/>
      <c r="MSU21" s="16"/>
      <c r="MSW21" s="14"/>
      <c r="MSX21" s="15"/>
      <c r="MSY21" s="16"/>
      <c r="MTA21" s="14"/>
      <c r="MTB21" s="15"/>
      <c r="MTC21" s="16"/>
      <c r="MTE21" s="14"/>
      <c r="MTF21" s="15"/>
      <c r="MTG21" s="16"/>
      <c r="MTI21" s="14"/>
      <c r="MTJ21" s="15"/>
      <c r="MTK21" s="16"/>
      <c r="MTM21" s="14"/>
      <c r="MTN21" s="15"/>
      <c r="MTO21" s="16"/>
      <c r="MTQ21" s="14"/>
      <c r="MTR21" s="15"/>
      <c r="MTS21" s="16"/>
      <c r="MTU21" s="14"/>
      <c r="MTV21" s="15"/>
      <c r="MTW21" s="16"/>
      <c r="MTY21" s="14"/>
      <c r="MTZ21" s="15"/>
      <c r="MUA21" s="16"/>
      <c r="MUC21" s="14"/>
      <c r="MUD21" s="15"/>
      <c r="MUE21" s="16"/>
      <c r="MUG21" s="14"/>
      <c r="MUH21" s="15"/>
      <c r="MUI21" s="16"/>
      <c r="MUK21" s="14"/>
      <c r="MUL21" s="15"/>
      <c r="MUM21" s="16"/>
      <c r="MUO21" s="14"/>
      <c r="MUP21" s="15"/>
      <c r="MUQ21" s="16"/>
      <c r="MUS21" s="14"/>
      <c r="MUT21" s="15"/>
      <c r="MUU21" s="16"/>
      <c r="MUW21" s="14"/>
      <c r="MUX21" s="15"/>
      <c r="MUY21" s="16"/>
      <c r="MVA21" s="14"/>
      <c r="MVB21" s="15"/>
      <c r="MVC21" s="16"/>
      <c r="MVE21" s="14"/>
      <c r="MVF21" s="15"/>
      <c r="MVG21" s="16"/>
      <c r="MVI21" s="14"/>
      <c r="MVJ21" s="15"/>
      <c r="MVK21" s="16"/>
      <c r="MVM21" s="14"/>
      <c r="MVN21" s="15"/>
      <c r="MVO21" s="16"/>
      <c r="MVQ21" s="14"/>
      <c r="MVR21" s="15"/>
      <c r="MVS21" s="16"/>
      <c r="MVU21" s="14"/>
      <c r="MVV21" s="15"/>
      <c r="MVW21" s="16"/>
      <c r="MVY21" s="14"/>
      <c r="MVZ21" s="15"/>
      <c r="MWA21" s="16"/>
      <c r="MWC21" s="14"/>
      <c r="MWD21" s="15"/>
      <c r="MWE21" s="16"/>
      <c r="MWG21" s="14"/>
      <c r="MWH21" s="15"/>
      <c r="MWI21" s="16"/>
      <c r="MWK21" s="14"/>
      <c r="MWL21" s="15"/>
      <c r="MWM21" s="16"/>
      <c r="MWO21" s="14"/>
      <c r="MWP21" s="15"/>
      <c r="MWQ21" s="16"/>
      <c r="MWS21" s="14"/>
      <c r="MWT21" s="15"/>
      <c r="MWU21" s="16"/>
      <c r="MWW21" s="14"/>
      <c r="MWX21" s="15"/>
      <c r="MWY21" s="16"/>
      <c r="MXA21" s="14"/>
      <c r="MXB21" s="15"/>
      <c r="MXC21" s="16"/>
      <c r="MXE21" s="14"/>
      <c r="MXF21" s="15"/>
      <c r="MXG21" s="16"/>
      <c r="MXI21" s="14"/>
      <c r="MXJ21" s="15"/>
      <c r="MXK21" s="16"/>
      <c r="MXM21" s="14"/>
      <c r="MXN21" s="15"/>
      <c r="MXO21" s="16"/>
      <c r="MXQ21" s="14"/>
      <c r="MXR21" s="15"/>
      <c r="MXS21" s="16"/>
      <c r="MXU21" s="14"/>
      <c r="MXV21" s="15"/>
      <c r="MXW21" s="16"/>
      <c r="MXY21" s="14"/>
      <c r="MXZ21" s="15"/>
      <c r="MYA21" s="16"/>
      <c r="MYC21" s="14"/>
      <c r="MYD21" s="15"/>
      <c r="MYE21" s="16"/>
      <c r="MYG21" s="14"/>
      <c r="MYH21" s="15"/>
      <c r="MYI21" s="16"/>
      <c r="MYK21" s="14"/>
      <c r="MYL21" s="15"/>
      <c r="MYM21" s="16"/>
      <c r="MYO21" s="14"/>
      <c r="MYP21" s="15"/>
      <c r="MYQ21" s="16"/>
      <c r="MYS21" s="14"/>
      <c r="MYT21" s="15"/>
      <c r="MYU21" s="16"/>
      <c r="MYW21" s="14"/>
      <c r="MYX21" s="15"/>
      <c r="MYY21" s="16"/>
      <c r="MZA21" s="14"/>
      <c r="MZB21" s="15"/>
      <c r="MZC21" s="16"/>
      <c r="MZE21" s="14"/>
      <c r="MZF21" s="15"/>
      <c r="MZG21" s="16"/>
      <c r="MZI21" s="14"/>
      <c r="MZJ21" s="15"/>
      <c r="MZK21" s="16"/>
      <c r="MZM21" s="14"/>
      <c r="MZN21" s="15"/>
      <c r="MZO21" s="16"/>
      <c r="MZQ21" s="14"/>
      <c r="MZR21" s="15"/>
      <c r="MZS21" s="16"/>
      <c r="MZU21" s="14"/>
      <c r="MZV21" s="15"/>
      <c r="MZW21" s="16"/>
      <c r="MZY21" s="14"/>
      <c r="MZZ21" s="15"/>
      <c r="NAA21" s="16"/>
      <c r="NAC21" s="14"/>
      <c r="NAD21" s="15"/>
      <c r="NAE21" s="16"/>
      <c r="NAG21" s="14"/>
      <c r="NAH21" s="15"/>
      <c r="NAI21" s="16"/>
      <c r="NAK21" s="14"/>
      <c r="NAL21" s="15"/>
      <c r="NAM21" s="16"/>
      <c r="NAO21" s="14"/>
      <c r="NAP21" s="15"/>
      <c r="NAQ21" s="16"/>
      <c r="NAS21" s="14"/>
      <c r="NAT21" s="15"/>
      <c r="NAU21" s="16"/>
      <c r="NAW21" s="14"/>
      <c r="NAX21" s="15"/>
      <c r="NAY21" s="16"/>
      <c r="NBA21" s="14"/>
      <c r="NBB21" s="15"/>
      <c r="NBC21" s="16"/>
      <c r="NBE21" s="14"/>
      <c r="NBF21" s="15"/>
      <c r="NBG21" s="16"/>
      <c r="NBI21" s="14"/>
      <c r="NBJ21" s="15"/>
      <c r="NBK21" s="16"/>
      <c r="NBM21" s="14"/>
      <c r="NBN21" s="15"/>
      <c r="NBO21" s="16"/>
      <c r="NBQ21" s="14"/>
      <c r="NBR21" s="15"/>
      <c r="NBS21" s="16"/>
      <c r="NBU21" s="14"/>
      <c r="NBV21" s="15"/>
      <c r="NBW21" s="16"/>
      <c r="NBY21" s="14"/>
      <c r="NBZ21" s="15"/>
      <c r="NCA21" s="16"/>
      <c r="NCC21" s="14"/>
      <c r="NCD21" s="15"/>
      <c r="NCE21" s="16"/>
      <c r="NCG21" s="14"/>
      <c r="NCH21" s="15"/>
      <c r="NCI21" s="16"/>
      <c r="NCK21" s="14"/>
      <c r="NCL21" s="15"/>
      <c r="NCM21" s="16"/>
      <c r="NCO21" s="14"/>
      <c r="NCP21" s="15"/>
      <c r="NCQ21" s="16"/>
      <c r="NCS21" s="14"/>
      <c r="NCT21" s="15"/>
      <c r="NCU21" s="16"/>
      <c r="NCW21" s="14"/>
      <c r="NCX21" s="15"/>
      <c r="NCY21" s="16"/>
      <c r="NDA21" s="14"/>
      <c r="NDB21" s="15"/>
      <c r="NDC21" s="16"/>
      <c r="NDE21" s="14"/>
      <c r="NDF21" s="15"/>
      <c r="NDG21" s="16"/>
      <c r="NDI21" s="14"/>
      <c r="NDJ21" s="15"/>
      <c r="NDK21" s="16"/>
      <c r="NDM21" s="14"/>
      <c r="NDN21" s="15"/>
      <c r="NDO21" s="16"/>
      <c r="NDQ21" s="14"/>
      <c r="NDR21" s="15"/>
      <c r="NDS21" s="16"/>
      <c r="NDU21" s="14"/>
      <c r="NDV21" s="15"/>
      <c r="NDW21" s="16"/>
      <c r="NDY21" s="14"/>
      <c r="NDZ21" s="15"/>
      <c r="NEA21" s="16"/>
      <c r="NEC21" s="14"/>
      <c r="NED21" s="15"/>
      <c r="NEE21" s="16"/>
      <c r="NEG21" s="14"/>
      <c r="NEH21" s="15"/>
      <c r="NEI21" s="16"/>
      <c r="NEK21" s="14"/>
      <c r="NEL21" s="15"/>
      <c r="NEM21" s="16"/>
      <c r="NEO21" s="14"/>
      <c r="NEP21" s="15"/>
      <c r="NEQ21" s="16"/>
      <c r="NES21" s="14"/>
      <c r="NET21" s="15"/>
      <c r="NEU21" s="16"/>
      <c r="NEW21" s="14"/>
      <c r="NEX21" s="15"/>
      <c r="NEY21" s="16"/>
      <c r="NFA21" s="14"/>
      <c r="NFB21" s="15"/>
      <c r="NFC21" s="16"/>
      <c r="NFE21" s="14"/>
      <c r="NFF21" s="15"/>
      <c r="NFG21" s="16"/>
      <c r="NFI21" s="14"/>
      <c r="NFJ21" s="15"/>
      <c r="NFK21" s="16"/>
      <c r="NFM21" s="14"/>
      <c r="NFN21" s="15"/>
      <c r="NFO21" s="16"/>
      <c r="NFQ21" s="14"/>
      <c r="NFR21" s="15"/>
      <c r="NFS21" s="16"/>
      <c r="NFU21" s="14"/>
      <c r="NFV21" s="15"/>
      <c r="NFW21" s="16"/>
      <c r="NFY21" s="14"/>
      <c r="NFZ21" s="15"/>
      <c r="NGA21" s="16"/>
      <c r="NGC21" s="14"/>
      <c r="NGD21" s="15"/>
      <c r="NGE21" s="16"/>
      <c r="NGG21" s="14"/>
      <c r="NGH21" s="15"/>
      <c r="NGI21" s="16"/>
      <c r="NGK21" s="14"/>
      <c r="NGL21" s="15"/>
      <c r="NGM21" s="16"/>
      <c r="NGO21" s="14"/>
      <c r="NGP21" s="15"/>
      <c r="NGQ21" s="16"/>
      <c r="NGS21" s="14"/>
      <c r="NGT21" s="15"/>
      <c r="NGU21" s="16"/>
      <c r="NGW21" s="14"/>
      <c r="NGX21" s="15"/>
      <c r="NGY21" s="16"/>
      <c r="NHA21" s="14"/>
      <c r="NHB21" s="15"/>
      <c r="NHC21" s="16"/>
      <c r="NHE21" s="14"/>
      <c r="NHF21" s="15"/>
      <c r="NHG21" s="16"/>
      <c r="NHI21" s="14"/>
      <c r="NHJ21" s="15"/>
      <c r="NHK21" s="16"/>
      <c r="NHM21" s="14"/>
      <c r="NHN21" s="15"/>
      <c r="NHO21" s="16"/>
      <c r="NHQ21" s="14"/>
      <c r="NHR21" s="15"/>
      <c r="NHS21" s="16"/>
      <c r="NHU21" s="14"/>
      <c r="NHV21" s="15"/>
      <c r="NHW21" s="16"/>
      <c r="NHY21" s="14"/>
      <c r="NHZ21" s="15"/>
      <c r="NIA21" s="16"/>
      <c r="NIC21" s="14"/>
      <c r="NID21" s="15"/>
      <c r="NIE21" s="16"/>
      <c r="NIG21" s="14"/>
      <c r="NIH21" s="15"/>
      <c r="NII21" s="16"/>
      <c r="NIK21" s="14"/>
      <c r="NIL21" s="15"/>
      <c r="NIM21" s="16"/>
      <c r="NIO21" s="14"/>
      <c r="NIP21" s="15"/>
      <c r="NIQ21" s="16"/>
      <c r="NIS21" s="14"/>
      <c r="NIT21" s="15"/>
      <c r="NIU21" s="16"/>
      <c r="NIW21" s="14"/>
      <c r="NIX21" s="15"/>
      <c r="NIY21" s="16"/>
      <c r="NJA21" s="14"/>
      <c r="NJB21" s="15"/>
      <c r="NJC21" s="16"/>
      <c r="NJE21" s="14"/>
      <c r="NJF21" s="15"/>
      <c r="NJG21" s="16"/>
      <c r="NJI21" s="14"/>
      <c r="NJJ21" s="15"/>
      <c r="NJK21" s="16"/>
      <c r="NJM21" s="14"/>
      <c r="NJN21" s="15"/>
      <c r="NJO21" s="16"/>
      <c r="NJQ21" s="14"/>
      <c r="NJR21" s="15"/>
      <c r="NJS21" s="16"/>
      <c r="NJU21" s="14"/>
      <c r="NJV21" s="15"/>
      <c r="NJW21" s="16"/>
      <c r="NJY21" s="14"/>
      <c r="NJZ21" s="15"/>
      <c r="NKA21" s="16"/>
      <c r="NKC21" s="14"/>
      <c r="NKD21" s="15"/>
      <c r="NKE21" s="16"/>
      <c r="NKG21" s="14"/>
      <c r="NKH21" s="15"/>
      <c r="NKI21" s="16"/>
      <c r="NKK21" s="14"/>
      <c r="NKL21" s="15"/>
      <c r="NKM21" s="16"/>
      <c r="NKO21" s="14"/>
      <c r="NKP21" s="15"/>
      <c r="NKQ21" s="16"/>
      <c r="NKS21" s="14"/>
      <c r="NKT21" s="15"/>
      <c r="NKU21" s="16"/>
      <c r="NKW21" s="14"/>
      <c r="NKX21" s="15"/>
      <c r="NKY21" s="16"/>
      <c r="NLA21" s="14"/>
      <c r="NLB21" s="15"/>
      <c r="NLC21" s="16"/>
      <c r="NLE21" s="14"/>
      <c r="NLF21" s="15"/>
      <c r="NLG21" s="16"/>
      <c r="NLI21" s="14"/>
      <c r="NLJ21" s="15"/>
      <c r="NLK21" s="16"/>
      <c r="NLM21" s="14"/>
      <c r="NLN21" s="15"/>
      <c r="NLO21" s="16"/>
      <c r="NLQ21" s="14"/>
      <c r="NLR21" s="15"/>
      <c r="NLS21" s="16"/>
      <c r="NLU21" s="14"/>
      <c r="NLV21" s="15"/>
      <c r="NLW21" s="16"/>
      <c r="NLY21" s="14"/>
      <c r="NLZ21" s="15"/>
      <c r="NMA21" s="16"/>
      <c r="NMC21" s="14"/>
      <c r="NMD21" s="15"/>
      <c r="NME21" s="16"/>
      <c r="NMG21" s="14"/>
      <c r="NMH21" s="15"/>
      <c r="NMI21" s="16"/>
      <c r="NMK21" s="14"/>
      <c r="NML21" s="15"/>
      <c r="NMM21" s="16"/>
      <c r="NMO21" s="14"/>
      <c r="NMP21" s="15"/>
      <c r="NMQ21" s="16"/>
      <c r="NMS21" s="14"/>
      <c r="NMT21" s="15"/>
      <c r="NMU21" s="16"/>
      <c r="NMW21" s="14"/>
      <c r="NMX21" s="15"/>
      <c r="NMY21" s="16"/>
      <c r="NNA21" s="14"/>
      <c r="NNB21" s="15"/>
      <c r="NNC21" s="16"/>
      <c r="NNE21" s="14"/>
      <c r="NNF21" s="15"/>
      <c r="NNG21" s="16"/>
      <c r="NNI21" s="14"/>
      <c r="NNJ21" s="15"/>
      <c r="NNK21" s="16"/>
      <c r="NNM21" s="14"/>
      <c r="NNN21" s="15"/>
      <c r="NNO21" s="16"/>
      <c r="NNQ21" s="14"/>
      <c r="NNR21" s="15"/>
      <c r="NNS21" s="16"/>
      <c r="NNU21" s="14"/>
      <c r="NNV21" s="15"/>
      <c r="NNW21" s="16"/>
      <c r="NNY21" s="14"/>
      <c r="NNZ21" s="15"/>
      <c r="NOA21" s="16"/>
      <c r="NOC21" s="14"/>
      <c r="NOD21" s="15"/>
      <c r="NOE21" s="16"/>
      <c r="NOG21" s="14"/>
      <c r="NOH21" s="15"/>
      <c r="NOI21" s="16"/>
      <c r="NOK21" s="14"/>
      <c r="NOL21" s="15"/>
      <c r="NOM21" s="16"/>
      <c r="NOO21" s="14"/>
      <c r="NOP21" s="15"/>
      <c r="NOQ21" s="16"/>
      <c r="NOS21" s="14"/>
      <c r="NOT21" s="15"/>
      <c r="NOU21" s="16"/>
      <c r="NOW21" s="14"/>
      <c r="NOX21" s="15"/>
      <c r="NOY21" s="16"/>
      <c r="NPA21" s="14"/>
      <c r="NPB21" s="15"/>
      <c r="NPC21" s="16"/>
      <c r="NPE21" s="14"/>
      <c r="NPF21" s="15"/>
      <c r="NPG21" s="16"/>
      <c r="NPI21" s="14"/>
      <c r="NPJ21" s="15"/>
      <c r="NPK21" s="16"/>
      <c r="NPM21" s="14"/>
      <c r="NPN21" s="15"/>
      <c r="NPO21" s="16"/>
      <c r="NPQ21" s="14"/>
      <c r="NPR21" s="15"/>
      <c r="NPS21" s="16"/>
      <c r="NPU21" s="14"/>
      <c r="NPV21" s="15"/>
      <c r="NPW21" s="16"/>
      <c r="NPY21" s="14"/>
      <c r="NPZ21" s="15"/>
      <c r="NQA21" s="16"/>
      <c r="NQC21" s="14"/>
      <c r="NQD21" s="15"/>
      <c r="NQE21" s="16"/>
      <c r="NQG21" s="14"/>
      <c r="NQH21" s="15"/>
      <c r="NQI21" s="16"/>
      <c r="NQK21" s="14"/>
      <c r="NQL21" s="15"/>
      <c r="NQM21" s="16"/>
      <c r="NQO21" s="14"/>
      <c r="NQP21" s="15"/>
      <c r="NQQ21" s="16"/>
      <c r="NQS21" s="14"/>
      <c r="NQT21" s="15"/>
      <c r="NQU21" s="16"/>
      <c r="NQW21" s="14"/>
      <c r="NQX21" s="15"/>
      <c r="NQY21" s="16"/>
      <c r="NRA21" s="14"/>
      <c r="NRB21" s="15"/>
      <c r="NRC21" s="16"/>
      <c r="NRE21" s="14"/>
      <c r="NRF21" s="15"/>
      <c r="NRG21" s="16"/>
      <c r="NRI21" s="14"/>
      <c r="NRJ21" s="15"/>
      <c r="NRK21" s="16"/>
      <c r="NRM21" s="14"/>
      <c r="NRN21" s="15"/>
      <c r="NRO21" s="16"/>
      <c r="NRQ21" s="14"/>
      <c r="NRR21" s="15"/>
      <c r="NRS21" s="16"/>
      <c r="NRU21" s="14"/>
      <c r="NRV21" s="15"/>
      <c r="NRW21" s="16"/>
      <c r="NRY21" s="14"/>
      <c r="NRZ21" s="15"/>
      <c r="NSA21" s="16"/>
      <c r="NSC21" s="14"/>
      <c r="NSD21" s="15"/>
      <c r="NSE21" s="16"/>
      <c r="NSG21" s="14"/>
      <c r="NSH21" s="15"/>
      <c r="NSI21" s="16"/>
      <c r="NSK21" s="14"/>
      <c r="NSL21" s="15"/>
      <c r="NSM21" s="16"/>
      <c r="NSO21" s="14"/>
      <c r="NSP21" s="15"/>
      <c r="NSQ21" s="16"/>
      <c r="NSS21" s="14"/>
      <c r="NST21" s="15"/>
      <c r="NSU21" s="16"/>
      <c r="NSW21" s="14"/>
      <c r="NSX21" s="15"/>
      <c r="NSY21" s="16"/>
      <c r="NTA21" s="14"/>
      <c r="NTB21" s="15"/>
      <c r="NTC21" s="16"/>
      <c r="NTE21" s="14"/>
      <c r="NTF21" s="15"/>
      <c r="NTG21" s="16"/>
      <c r="NTI21" s="14"/>
      <c r="NTJ21" s="15"/>
      <c r="NTK21" s="16"/>
      <c r="NTM21" s="14"/>
      <c r="NTN21" s="15"/>
      <c r="NTO21" s="16"/>
      <c r="NTQ21" s="14"/>
      <c r="NTR21" s="15"/>
      <c r="NTS21" s="16"/>
      <c r="NTU21" s="14"/>
      <c r="NTV21" s="15"/>
      <c r="NTW21" s="16"/>
      <c r="NTY21" s="14"/>
      <c r="NTZ21" s="15"/>
      <c r="NUA21" s="16"/>
      <c r="NUC21" s="14"/>
      <c r="NUD21" s="15"/>
      <c r="NUE21" s="16"/>
      <c r="NUG21" s="14"/>
      <c r="NUH21" s="15"/>
      <c r="NUI21" s="16"/>
      <c r="NUK21" s="14"/>
      <c r="NUL21" s="15"/>
      <c r="NUM21" s="16"/>
      <c r="NUO21" s="14"/>
      <c r="NUP21" s="15"/>
      <c r="NUQ21" s="16"/>
      <c r="NUS21" s="14"/>
      <c r="NUT21" s="15"/>
      <c r="NUU21" s="16"/>
      <c r="NUW21" s="14"/>
      <c r="NUX21" s="15"/>
      <c r="NUY21" s="16"/>
      <c r="NVA21" s="14"/>
      <c r="NVB21" s="15"/>
      <c r="NVC21" s="16"/>
      <c r="NVE21" s="14"/>
      <c r="NVF21" s="15"/>
      <c r="NVG21" s="16"/>
      <c r="NVI21" s="14"/>
      <c r="NVJ21" s="15"/>
      <c r="NVK21" s="16"/>
      <c r="NVM21" s="14"/>
      <c r="NVN21" s="15"/>
      <c r="NVO21" s="16"/>
      <c r="NVQ21" s="14"/>
      <c r="NVR21" s="15"/>
      <c r="NVS21" s="16"/>
      <c r="NVU21" s="14"/>
      <c r="NVV21" s="15"/>
      <c r="NVW21" s="16"/>
      <c r="NVY21" s="14"/>
      <c r="NVZ21" s="15"/>
      <c r="NWA21" s="16"/>
      <c r="NWC21" s="14"/>
      <c r="NWD21" s="15"/>
      <c r="NWE21" s="16"/>
      <c r="NWG21" s="14"/>
      <c r="NWH21" s="15"/>
      <c r="NWI21" s="16"/>
      <c r="NWK21" s="14"/>
      <c r="NWL21" s="15"/>
      <c r="NWM21" s="16"/>
      <c r="NWO21" s="14"/>
      <c r="NWP21" s="15"/>
      <c r="NWQ21" s="16"/>
      <c r="NWS21" s="14"/>
      <c r="NWT21" s="15"/>
      <c r="NWU21" s="16"/>
      <c r="NWW21" s="14"/>
      <c r="NWX21" s="15"/>
      <c r="NWY21" s="16"/>
      <c r="NXA21" s="14"/>
      <c r="NXB21" s="15"/>
      <c r="NXC21" s="16"/>
      <c r="NXE21" s="14"/>
      <c r="NXF21" s="15"/>
      <c r="NXG21" s="16"/>
      <c r="NXI21" s="14"/>
      <c r="NXJ21" s="15"/>
      <c r="NXK21" s="16"/>
      <c r="NXM21" s="14"/>
      <c r="NXN21" s="15"/>
      <c r="NXO21" s="16"/>
      <c r="NXQ21" s="14"/>
      <c r="NXR21" s="15"/>
      <c r="NXS21" s="16"/>
      <c r="NXU21" s="14"/>
      <c r="NXV21" s="15"/>
      <c r="NXW21" s="16"/>
      <c r="NXY21" s="14"/>
      <c r="NXZ21" s="15"/>
      <c r="NYA21" s="16"/>
      <c r="NYC21" s="14"/>
      <c r="NYD21" s="15"/>
      <c r="NYE21" s="16"/>
      <c r="NYG21" s="14"/>
      <c r="NYH21" s="15"/>
      <c r="NYI21" s="16"/>
      <c r="NYK21" s="14"/>
      <c r="NYL21" s="15"/>
      <c r="NYM21" s="16"/>
      <c r="NYO21" s="14"/>
      <c r="NYP21" s="15"/>
      <c r="NYQ21" s="16"/>
      <c r="NYS21" s="14"/>
      <c r="NYT21" s="15"/>
      <c r="NYU21" s="16"/>
      <c r="NYW21" s="14"/>
      <c r="NYX21" s="15"/>
      <c r="NYY21" s="16"/>
      <c r="NZA21" s="14"/>
      <c r="NZB21" s="15"/>
      <c r="NZC21" s="16"/>
      <c r="NZE21" s="14"/>
      <c r="NZF21" s="15"/>
      <c r="NZG21" s="16"/>
      <c r="NZI21" s="14"/>
      <c r="NZJ21" s="15"/>
      <c r="NZK21" s="16"/>
      <c r="NZM21" s="14"/>
      <c r="NZN21" s="15"/>
      <c r="NZO21" s="16"/>
      <c r="NZQ21" s="14"/>
      <c r="NZR21" s="15"/>
      <c r="NZS21" s="16"/>
      <c r="NZU21" s="14"/>
      <c r="NZV21" s="15"/>
      <c r="NZW21" s="16"/>
      <c r="NZY21" s="14"/>
      <c r="NZZ21" s="15"/>
      <c r="OAA21" s="16"/>
      <c r="OAC21" s="14"/>
      <c r="OAD21" s="15"/>
      <c r="OAE21" s="16"/>
      <c r="OAG21" s="14"/>
      <c r="OAH21" s="15"/>
      <c r="OAI21" s="16"/>
      <c r="OAK21" s="14"/>
      <c r="OAL21" s="15"/>
      <c r="OAM21" s="16"/>
      <c r="OAO21" s="14"/>
      <c r="OAP21" s="15"/>
      <c r="OAQ21" s="16"/>
      <c r="OAS21" s="14"/>
      <c r="OAT21" s="15"/>
      <c r="OAU21" s="16"/>
      <c r="OAW21" s="14"/>
      <c r="OAX21" s="15"/>
      <c r="OAY21" s="16"/>
      <c r="OBA21" s="14"/>
      <c r="OBB21" s="15"/>
      <c r="OBC21" s="16"/>
      <c r="OBE21" s="14"/>
      <c r="OBF21" s="15"/>
      <c r="OBG21" s="16"/>
      <c r="OBI21" s="14"/>
      <c r="OBJ21" s="15"/>
      <c r="OBK21" s="16"/>
      <c r="OBM21" s="14"/>
      <c r="OBN21" s="15"/>
      <c r="OBO21" s="16"/>
      <c r="OBQ21" s="14"/>
      <c r="OBR21" s="15"/>
      <c r="OBS21" s="16"/>
      <c r="OBU21" s="14"/>
      <c r="OBV21" s="15"/>
      <c r="OBW21" s="16"/>
      <c r="OBY21" s="14"/>
      <c r="OBZ21" s="15"/>
      <c r="OCA21" s="16"/>
      <c r="OCC21" s="14"/>
      <c r="OCD21" s="15"/>
      <c r="OCE21" s="16"/>
      <c r="OCG21" s="14"/>
      <c r="OCH21" s="15"/>
      <c r="OCI21" s="16"/>
      <c r="OCK21" s="14"/>
      <c r="OCL21" s="15"/>
      <c r="OCM21" s="16"/>
      <c r="OCO21" s="14"/>
      <c r="OCP21" s="15"/>
      <c r="OCQ21" s="16"/>
      <c r="OCS21" s="14"/>
      <c r="OCT21" s="15"/>
      <c r="OCU21" s="16"/>
      <c r="OCW21" s="14"/>
      <c r="OCX21" s="15"/>
      <c r="OCY21" s="16"/>
      <c r="ODA21" s="14"/>
      <c r="ODB21" s="15"/>
      <c r="ODC21" s="16"/>
      <c r="ODE21" s="14"/>
      <c r="ODF21" s="15"/>
      <c r="ODG21" s="16"/>
      <c r="ODI21" s="14"/>
      <c r="ODJ21" s="15"/>
      <c r="ODK21" s="16"/>
      <c r="ODM21" s="14"/>
      <c r="ODN21" s="15"/>
      <c r="ODO21" s="16"/>
      <c r="ODQ21" s="14"/>
      <c r="ODR21" s="15"/>
      <c r="ODS21" s="16"/>
      <c r="ODU21" s="14"/>
      <c r="ODV21" s="15"/>
      <c r="ODW21" s="16"/>
      <c r="ODY21" s="14"/>
      <c r="ODZ21" s="15"/>
      <c r="OEA21" s="16"/>
      <c r="OEC21" s="14"/>
      <c r="OED21" s="15"/>
      <c r="OEE21" s="16"/>
      <c r="OEG21" s="14"/>
      <c r="OEH21" s="15"/>
      <c r="OEI21" s="16"/>
      <c r="OEK21" s="14"/>
      <c r="OEL21" s="15"/>
      <c r="OEM21" s="16"/>
      <c r="OEO21" s="14"/>
      <c r="OEP21" s="15"/>
      <c r="OEQ21" s="16"/>
      <c r="OES21" s="14"/>
      <c r="OET21" s="15"/>
      <c r="OEU21" s="16"/>
      <c r="OEW21" s="14"/>
      <c r="OEX21" s="15"/>
      <c r="OEY21" s="16"/>
      <c r="OFA21" s="14"/>
      <c r="OFB21" s="15"/>
      <c r="OFC21" s="16"/>
      <c r="OFE21" s="14"/>
      <c r="OFF21" s="15"/>
      <c r="OFG21" s="16"/>
      <c r="OFI21" s="14"/>
      <c r="OFJ21" s="15"/>
      <c r="OFK21" s="16"/>
      <c r="OFM21" s="14"/>
      <c r="OFN21" s="15"/>
      <c r="OFO21" s="16"/>
      <c r="OFQ21" s="14"/>
      <c r="OFR21" s="15"/>
      <c r="OFS21" s="16"/>
      <c r="OFU21" s="14"/>
      <c r="OFV21" s="15"/>
      <c r="OFW21" s="16"/>
      <c r="OFY21" s="14"/>
      <c r="OFZ21" s="15"/>
      <c r="OGA21" s="16"/>
      <c r="OGC21" s="14"/>
      <c r="OGD21" s="15"/>
      <c r="OGE21" s="16"/>
      <c r="OGG21" s="14"/>
      <c r="OGH21" s="15"/>
      <c r="OGI21" s="16"/>
      <c r="OGK21" s="14"/>
      <c r="OGL21" s="15"/>
      <c r="OGM21" s="16"/>
      <c r="OGO21" s="14"/>
      <c r="OGP21" s="15"/>
      <c r="OGQ21" s="16"/>
      <c r="OGS21" s="14"/>
      <c r="OGT21" s="15"/>
      <c r="OGU21" s="16"/>
      <c r="OGW21" s="14"/>
      <c r="OGX21" s="15"/>
      <c r="OGY21" s="16"/>
      <c r="OHA21" s="14"/>
      <c r="OHB21" s="15"/>
      <c r="OHC21" s="16"/>
      <c r="OHE21" s="14"/>
      <c r="OHF21" s="15"/>
      <c r="OHG21" s="16"/>
      <c r="OHI21" s="14"/>
      <c r="OHJ21" s="15"/>
      <c r="OHK21" s="16"/>
      <c r="OHM21" s="14"/>
      <c r="OHN21" s="15"/>
      <c r="OHO21" s="16"/>
      <c r="OHQ21" s="14"/>
      <c r="OHR21" s="15"/>
      <c r="OHS21" s="16"/>
      <c r="OHU21" s="14"/>
      <c r="OHV21" s="15"/>
      <c r="OHW21" s="16"/>
      <c r="OHY21" s="14"/>
      <c r="OHZ21" s="15"/>
      <c r="OIA21" s="16"/>
      <c r="OIC21" s="14"/>
      <c r="OID21" s="15"/>
      <c r="OIE21" s="16"/>
      <c r="OIG21" s="14"/>
      <c r="OIH21" s="15"/>
      <c r="OII21" s="16"/>
      <c r="OIK21" s="14"/>
      <c r="OIL21" s="15"/>
      <c r="OIM21" s="16"/>
      <c r="OIO21" s="14"/>
      <c r="OIP21" s="15"/>
      <c r="OIQ21" s="16"/>
      <c r="OIS21" s="14"/>
      <c r="OIT21" s="15"/>
      <c r="OIU21" s="16"/>
      <c r="OIW21" s="14"/>
      <c r="OIX21" s="15"/>
      <c r="OIY21" s="16"/>
      <c r="OJA21" s="14"/>
      <c r="OJB21" s="15"/>
      <c r="OJC21" s="16"/>
      <c r="OJE21" s="14"/>
      <c r="OJF21" s="15"/>
      <c r="OJG21" s="16"/>
      <c r="OJI21" s="14"/>
      <c r="OJJ21" s="15"/>
      <c r="OJK21" s="16"/>
      <c r="OJM21" s="14"/>
      <c r="OJN21" s="15"/>
      <c r="OJO21" s="16"/>
      <c r="OJQ21" s="14"/>
      <c r="OJR21" s="15"/>
      <c r="OJS21" s="16"/>
      <c r="OJU21" s="14"/>
      <c r="OJV21" s="15"/>
      <c r="OJW21" s="16"/>
      <c r="OJY21" s="14"/>
      <c r="OJZ21" s="15"/>
      <c r="OKA21" s="16"/>
      <c r="OKC21" s="14"/>
      <c r="OKD21" s="15"/>
      <c r="OKE21" s="16"/>
      <c r="OKG21" s="14"/>
      <c r="OKH21" s="15"/>
      <c r="OKI21" s="16"/>
      <c r="OKK21" s="14"/>
      <c r="OKL21" s="15"/>
      <c r="OKM21" s="16"/>
      <c r="OKO21" s="14"/>
      <c r="OKP21" s="15"/>
      <c r="OKQ21" s="16"/>
      <c r="OKS21" s="14"/>
      <c r="OKT21" s="15"/>
      <c r="OKU21" s="16"/>
      <c r="OKW21" s="14"/>
      <c r="OKX21" s="15"/>
      <c r="OKY21" s="16"/>
      <c r="OLA21" s="14"/>
      <c r="OLB21" s="15"/>
      <c r="OLC21" s="16"/>
      <c r="OLE21" s="14"/>
      <c r="OLF21" s="15"/>
      <c r="OLG21" s="16"/>
      <c r="OLI21" s="14"/>
      <c r="OLJ21" s="15"/>
      <c r="OLK21" s="16"/>
      <c r="OLM21" s="14"/>
      <c r="OLN21" s="15"/>
      <c r="OLO21" s="16"/>
      <c r="OLQ21" s="14"/>
      <c r="OLR21" s="15"/>
      <c r="OLS21" s="16"/>
      <c r="OLU21" s="14"/>
      <c r="OLV21" s="15"/>
      <c r="OLW21" s="16"/>
      <c r="OLY21" s="14"/>
      <c r="OLZ21" s="15"/>
      <c r="OMA21" s="16"/>
      <c r="OMC21" s="14"/>
      <c r="OMD21" s="15"/>
      <c r="OME21" s="16"/>
      <c r="OMG21" s="14"/>
      <c r="OMH21" s="15"/>
      <c r="OMI21" s="16"/>
      <c r="OMK21" s="14"/>
      <c r="OML21" s="15"/>
      <c r="OMM21" s="16"/>
      <c r="OMO21" s="14"/>
      <c r="OMP21" s="15"/>
      <c r="OMQ21" s="16"/>
      <c r="OMS21" s="14"/>
      <c r="OMT21" s="15"/>
      <c r="OMU21" s="16"/>
      <c r="OMW21" s="14"/>
      <c r="OMX21" s="15"/>
      <c r="OMY21" s="16"/>
      <c r="ONA21" s="14"/>
      <c r="ONB21" s="15"/>
      <c r="ONC21" s="16"/>
      <c r="ONE21" s="14"/>
      <c r="ONF21" s="15"/>
      <c r="ONG21" s="16"/>
      <c r="ONI21" s="14"/>
      <c r="ONJ21" s="15"/>
      <c r="ONK21" s="16"/>
      <c r="ONM21" s="14"/>
      <c r="ONN21" s="15"/>
      <c r="ONO21" s="16"/>
      <c r="ONQ21" s="14"/>
      <c r="ONR21" s="15"/>
      <c r="ONS21" s="16"/>
      <c r="ONU21" s="14"/>
      <c r="ONV21" s="15"/>
      <c r="ONW21" s="16"/>
      <c r="ONY21" s="14"/>
      <c r="ONZ21" s="15"/>
      <c r="OOA21" s="16"/>
      <c r="OOC21" s="14"/>
      <c r="OOD21" s="15"/>
      <c r="OOE21" s="16"/>
      <c r="OOG21" s="14"/>
      <c r="OOH21" s="15"/>
      <c r="OOI21" s="16"/>
      <c r="OOK21" s="14"/>
      <c r="OOL21" s="15"/>
      <c r="OOM21" s="16"/>
      <c r="OOO21" s="14"/>
      <c r="OOP21" s="15"/>
      <c r="OOQ21" s="16"/>
      <c r="OOS21" s="14"/>
      <c r="OOT21" s="15"/>
      <c r="OOU21" s="16"/>
      <c r="OOW21" s="14"/>
      <c r="OOX21" s="15"/>
      <c r="OOY21" s="16"/>
      <c r="OPA21" s="14"/>
      <c r="OPB21" s="15"/>
      <c r="OPC21" s="16"/>
      <c r="OPE21" s="14"/>
      <c r="OPF21" s="15"/>
      <c r="OPG21" s="16"/>
      <c r="OPI21" s="14"/>
      <c r="OPJ21" s="15"/>
      <c r="OPK21" s="16"/>
      <c r="OPM21" s="14"/>
      <c r="OPN21" s="15"/>
      <c r="OPO21" s="16"/>
      <c r="OPQ21" s="14"/>
      <c r="OPR21" s="15"/>
      <c r="OPS21" s="16"/>
      <c r="OPU21" s="14"/>
      <c r="OPV21" s="15"/>
      <c r="OPW21" s="16"/>
      <c r="OPY21" s="14"/>
      <c r="OPZ21" s="15"/>
      <c r="OQA21" s="16"/>
      <c r="OQC21" s="14"/>
      <c r="OQD21" s="15"/>
      <c r="OQE21" s="16"/>
      <c r="OQG21" s="14"/>
      <c r="OQH21" s="15"/>
      <c r="OQI21" s="16"/>
      <c r="OQK21" s="14"/>
      <c r="OQL21" s="15"/>
      <c r="OQM21" s="16"/>
      <c r="OQO21" s="14"/>
      <c r="OQP21" s="15"/>
      <c r="OQQ21" s="16"/>
      <c r="OQS21" s="14"/>
      <c r="OQT21" s="15"/>
      <c r="OQU21" s="16"/>
      <c r="OQW21" s="14"/>
      <c r="OQX21" s="15"/>
      <c r="OQY21" s="16"/>
      <c r="ORA21" s="14"/>
      <c r="ORB21" s="15"/>
      <c r="ORC21" s="16"/>
      <c r="ORE21" s="14"/>
      <c r="ORF21" s="15"/>
      <c r="ORG21" s="16"/>
      <c r="ORI21" s="14"/>
      <c r="ORJ21" s="15"/>
      <c r="ORK21" s="16"/>
      <c r="ORM21" s="14"/>
      <c r="ORN21" s="15"/>
      <c r="ORO21" s="16"/>
      <c r="ORQ21" s="14"/>
      <c r="ORR21" s="15"/>
      <c r="ORS21" s="16"/>
      <c r="ORU21" s="14"/>
      <c r="ORV21" s="15"/>
      <c r="ORW21" s="16"/>
      <c r="ORY21" s="14"/>
      <c r="ORZ21" s="15"/>
      <c r="OSA21" s="16"/>
      <c r="OSC21" s="14"/>
      <c r="OSD21" s="15"/>
      <c r="OSE21" s="16"/>
      <c r="OSG21" s="14"/>
      <c r="OSH21" s="15"/>
      <c r="OSI21" s="16"/>
      <c r="OSK21" s="14"/>
      <c r="OSL21" s="15"/>
      <c r="OSM21" s="16"/>
      <c r="OSO21" s="14"/>
      <c r="OSP21" s="15"/>
      <c r="OSQ21" s="16"/>
      <c r="OSS21" s="14"/>
      <c r="OST21" s="15"/>
      <c r="OSU21" s="16"/>
      <c r="OSW21" s="14"/>
      <c r="OSX21" s="15"/>
      <c r="OSY21" s="16"/>
      <c r="OTA21" s="14"/>
      <c r="OTB21" s="15"/>
      <c r="OTC21" s="16"/>
      <c r="OTE21" s="14"/>
      <c r="OTF21" s="15"/>
      <c r="OTG21" s="16"/>
      <c r="OTI21" s="14"/>
      <c r="OTJ21" s="15"/>
      <c r="OTK21" s="16"/>
      <c r="OTM21" s="14"/>
      <c r="OTN21" s="15"/>
      <c r="OTO21" s="16"/>
      <c r="OTQ21" s="14"/>
      <c r="OTR21" s="15"/>
      <c r="OTS21" s="16"/>
      <c r="OTU21" s="14"/>
      <c r="OTV21" s="15"/>
      <c r="OTW21" s="16"/>
      <c r="OTY21" s="14"/>
      <c r="OTZ21" s="15"/>
      <c r="OUA21" s="16"/>
      <c r="OUC21" s="14"/>
      <c r="OUD21" s="15"/>
      <c r="OUE21" s="16"/>
      <c r="OUG21" s="14"/>
      <c r="OUH21" s="15"/>
      <c r="OUI21" s="16"/>
      <c r="OUK21" s="14"/>
      <c r="OUL21" s="15"/>
      <c r="OUM21" s="16"/>
      <c r="OUO21" s="14"/>
      <c r="OUP21" s="15"/>
      <c r="OUQ21" s="16"/>
      <c r="OUS21" s="14"/>
      <c r="OUT21" s="15"/>
      <c r="OUU21" s="16"/>
      <c r="OUW21" s="14"/>
      <c r="OUX21" s="15"/>
      <c r="OUY21" s="16"/>
      <c r="OVA21" s="14"/>
      <c r="OVB21" s="15"/>
      <c r="OVC21" s="16"/>
      <c r="OVE21" s="14"/>
      <c r="OVF21" s="15"/>
      <c r="OVG21" s="16"/>
      <c r="OVI21" s="14"/>
      <c r="OVJ21" s="15"/>
      <c r="OVK21" s="16"/>
      <c r="OVM21" s="14"/>
      <c r="OVN21" s="15"/>
      <c r="OVO21" s="16"/>
      <c r="OVQ21" s="14"/>
      <c r="OVR21" s="15"/>
      <c r="OVS21" s="16"/>
      <c r="OVU21" s="14"/>
      <c r="OVV21" s="15"/>
      <c r="OVW21" s="16"/>
      <c r="OVY21" s="14"/>
      <c r="OVZ21" s="15"/>
      <c r="OWA21" s="16"/>
      <c r="OWC21" s="14"/>
      <c r="OWD21" s="15"/>
      <c r="OWE21" s="16"/>
      <c r="OWG21" s="14"/>
      <c r="OWH21" s="15"/>
      <c r="OWI21" s="16"/>
      <c r="OWK21" s="14"/>
      <c r="OWL21" s="15"/>
      <c r="OWM21" s="16"/>
      <c r="OWO21" s="14"/>
      <c r="OWP21" s="15"/>
      <c r="OWQ21" s="16"/>
      <c r="OWS21" s="14"/>
      <c r="OWT21" s="15"/>
      <c r="OWU21" s="16"/>
      <c r="OWW21" s="14"/>
      <c r="OWX21" s="15"/>
      <c r="OWY21" s="16"/>
      <c r="OXA21" s="14"/>
      <c r="OXB21" s="15"/>
      <c r="OXC21" s="16"/>
      <c r="OXE21" s="14"/>
      <c r="OXF21" s="15"/>
      <c r="OXG21" s="16"/>
      <c r="OXI21" s="14"/>
      <c r="OXJ21" s="15"/>
      <c r="OXK21" s="16"/>
      <c r="OXM21" s="14"/>
      <c r="OXN21" s="15"/>
      <c r="OXO21" s="16"/>
      <c r="OXQ21" s="14"/>
      <c r="OXR21" s="15"/>
      <c r="OXS21" s="16"/>
      <c r="OXU21" s="14"/>
      <c r="OXV21" s="15"/>
      <c r="OXW21" s="16"/>
      <c r="OXY21" s="14"/>
      <c r="OXZ21" s="15"/>
      <c r="OYA21" s="16"/>
      <c r="OYC21" s="14"/>
      <c r="OYD21" s="15"/>
      <c r="OYE21" s="16"/>
      <c r="OYG21" s="14"/>
      <c r="OYH21" s="15"/>
      <c r="OYI21" s="16"/>
      <c r="OYK21" s="14"/>
      <c r="OYL21" s="15"/>
      <c r="OYM21" s="16"/>
      <c r="OYO21" s="14"/>
      <c r="OYP21" s="15"/>
      <c r="OYQ21" s="16"/>
      <c r="OYS21" s="14"/>
      <c r="OYT21" s="15"/>
      <c r="OYU21" s="16"/>
      <c r="OYW21" s="14"/>
      <c r="OYX21" s="15"/>
      <c r="OYY21" s="16"/>
      <c r="OZA21" s="14"/>
      <c r="OZB21" s="15"/>
      <c r="OZC21" s="16"/>
      <c r="OZE21" s="14"/>
      <c r="OZF21" s="15"/>
      <c r="OZG21" s="16"/>
      <c r="OZI21" s="14"/>
      <c r="OZJ21" s="15"/>
      <c r="OZK21" s="16"/>
      <c r="OZM21" s="14"/>
      <c r="OZN21" s="15"/>
      <c r="OZO21" s="16"/>
      <c r="OZQ21" s="14"/>
      <c r="OZR21" s="15"/>
      <c r="OZS21" s="16"/>
      <c r="OZU21" s="14"/>
      <c r="OZV21" s="15"/>
      <c r="OZW21" s="16"/>
      <c r="OZY21" s="14"/>
      <c r="OZZ21" s="15"/>
      <c r="PAA21" s="16"/>
      <c r="PAC21" s="14"/>
      <c r="PAD21" s="15"/>
      <c r="PAE21" s="16"/>
      <c r="PAG21" s="14"/>
      <c r="PAH21" s="15"/>
      <c r="PAI21" s="16"/>
      <c r="PAK21" s="14"/>
      <c r="PAL21" s="15"/>
      <c r="PAM21" s="16"/>
      <c r="PAO21" s="14"/>
      <c r="PAP21" s="15"/>
      <c r="PAQ21" s="16"/>
      <c r="PAS21" s="14"/>
      <c r="PAT21" s="15"/>
      <c r="PAU21" s="16"/>
      <c r="PAW21" s="14"/>
      <c r="PAX21" s="15"/>
      <c r="PAY21" s="16"/>
      <c r="PBA21" s="14"/>
      <c r="PBB21" s="15"/>
      <c r="PBC21" s="16"/>
      <c r="PBE21" s="14"/>
      <c r="PBF21" s="15"/>
      <c r="PBG21" s="16"/>
      <c r="PBI21" s="14"/>
      <c r="PBJ21" s="15"/>
      <c r="PBK21" s="16"/>
      <c r="PBM21" s="14"/>
      <c r="PBN21" s="15"/>
      <c r="PBO21" s="16"/>
      <c r="PBQ21" s="14"/>
      <c r="PBR21" s="15"/>
      <c r="PBS21" s="16"/>
      <c r="PBU21" s="14"/>
      <c r="PBV21" s="15"/>
      <c r="PBW21" s="16"/>
      <c r="PBY21" s="14"/>
      <c r="PBZ21" s="15"/>
      <c r="PCA21" s="16"/>
      <c r="PCC21" s="14"/>
      <c r="PCD21" s="15"/>
      <c r="PCE21" s="16"/>
      <c r="PCG21" s="14"/>
      <c r="PCH21" s="15"/>
      <c r="PCI21" s="16"/>
      <c r="PCK21" s="14"/>
      <c r="PCL21" s="15"/>
      <c r="PCM21" s="16"/>
      <c r="PCO21" s="14"/>
      <c r="PCP21" s="15"/>
      <c r="PCQ21" s="16"/>
      <c r="PCS21" s="14"/>
      <c r="PCT21" s="15"/>
      <c r="PCU21" s="16"/>
      <c r="PCW21" s="14"/>
      <c r="PCX21" s="15"/>
      <c r="PCY21" s="16"/>
      <c r="PDA21" s="14"/>
      <c r="PDB21" s="15"/>
      <c r="PDC21" s="16"/>
      <c r="PDE21" s="14"/>
      <c r="PDF21" s="15"/>
      <c r="PDG21" s="16"/>
      <c r="PDI21" s="14"/>
      <c r="PDJ21" s="15"/>
      <c r="PDK21" s="16"/>
      <c r="PDM21" s="14"/>
      <c r="PDN21" s="15"/>
      <c r="PDO21" s="16"/>
      <c r="PDQ21" s="14"/>
      <c r="PDR21" s="15"/>
      <c r="PDS21" s="16"/>
      <c r="PDU21" s="14"/>
      <c r="PDV21" s="15"/>
      <c r="PDW21" s="16"/>
      <c r="PDY21" s="14"/>
      <c r="PDZ21" s="15"/>
      <c r="PEA21" s="16"/>
      <c r="PEC21" s="14"/>
      <c r="PED21" s="15"/>
      <c r="PEE21" s="16"/>
      <c r="PEG21" s="14"/>
      <c r="PEH21" s="15"/>
      <c r="PEI21" s="16"/>
      <c r="PEK21" s="14"/>
      <c r="PEL21" s="15"/>
      <c r="PEM21" s="16"/>
      <c r="PEO21" s="14"/>
      <c r="PEP21" s="15"/>
      <c r="PEQ21" s="16"/>
      <c r="PES21" s="14"/>
      <c r="PET21" s="15"/>
      <c r="PEU21" s="16"/>
      <c r="PEW21" s="14"/>
      <c r="PEX21" s="15"/>
      <c r="PEY21" s="16"/>
      <c r="PFA21" s="14"/>
      <c r="PFB21" s="15"/>
      <c r="PFC21" s="16"/>
      <c r="PFE21" s="14"/>
      <c r="PFF21" s="15"/>
      <c r="PFG21" s="16"/>
      <c r="PFI21" s="14"/>
      <c r="PFJ21" s="15"/>
      <c r="PFK21" s="16"/>
      <c r="PFM21" s="14"/>
      <c r="PFN21" s="15"/>
      <c r="PFO21" s="16"/>
      <c r="PFQ21" s="14"/>
      <c r="PFR21" s="15"/>
      <c r="PFS21" s="16"/>
      <c r="PFU21" s="14"/>
      <c r="PFV21" s="15"/>
      <c r="PFW21" s="16"/>
      <c r="PFY21" s="14"/>
      <c r="PFZ21" s="15"/>
      <c r="PGA21" s="16"/>
      <c r="PGC21" s="14"/>
      <c r="PGD21" s="15"/>
      <c r="PGE21" s="16"/>
      <c r="PGG21" s="14"/>
      <c r="PGH21" s="15"/>
      <c r="PGI21" s="16"/>
      <c r="PGK21" s="14"/>
      <c r="PGL21" s="15"/>
      <c r="PGM21" s="16"/>
      <c r="PGO21" s="14"/>
      <c r="PGP21" s="15"/>
      <c r="PGQ21" s="16"/>
      <c r="PGS21" s="14"/>
      <c r="PGT21" s="15"/>
      <c r="PGU21" s="16"/>
      <c r="PGW21" s="14"/>
      <c r="PGX21" s="15"/>
      <c r="PGY21" s="16"/>
      <c r="PHA21" s="14"/>
      <c r="PHB21" s="15"/>
      <c r="PHC21" s="16"/>
      <c r="PHE21" s="14"/>
      <c r="PHF21" s="15"/>
      <c r="PHG21" s="16"/>
      <c r="PHI21" s="14"/>
      <c r="PHJ21" s="15"/>
      <c r="PHK21" s="16"/>
      <c r="PHM21" s="14"/>
      <c r="PHN21" s="15"/>
      <c r="PHO21" s="16"/>
      <c r="PHQ21" s="14"/>
      <c r="PHR21" s="15"/>
      <c r="PHS21" s="16"/>
      <c r="PHU21" s="14"/>
      <c r="PHV21" s="15"/>
      <c r="PHW21" s="16"/>
      <c r="PHY21" s="14"/>
      <c r="PHZ21" s="15"/>
      <c r="PIA21" s="16"/>
      <c r="PIC21" s="14"/>
      <c r="PID21" s="15"/>
      <c r="PIE21" s="16"/>
      <c r="PIG21" s="14"/>
      <c r="PIH21" s="15"/>
      <c r="PII21" s="16"/>
      <c r="PIK21" s="14"/>
      <c r="PIL21" s="15"/>
      <c r="PIM21" s="16"/>
      <c r="PIO21" s="14"/>
      <c r="PIP21" s="15"/>
      <c r="PIQ21" s="16"/>
      <c r="PIS21" s="14"/>
      <c r="PIT21" s="15"/>
      <c r="PIU21" s="16"/>
      <c r="PIW21" s="14"/>
      <c r="PIX21" s="15"/>
      <c r="PIY21" s="16"/>
      <c r="PJA21" s="14"/>
      <c r="PJB21" s="15"/>
      <c r="PJC21" s="16"/>
      <c r="PJE21" s="14"/>
      <c r="PJF21" s="15"/>
      <c r="PJG21" s="16"/>
      <c r="PJI21" s="14"/>
      <c r="PJJ21" s="15"/>
      <c r="PJK21" s="16"/>
      <c r="PJM21" s="14"/>
      <c r="PJN21" s="15"/>
      <c r="PJO21" s="16"/>
      <c r="PJQ21" s="14"/>
      <c r="PJR21" s="15"/>
      <c r="PJS21" s="16"/>
      <c r="PJU21" s="14"/>
      <c r="PJV21" s="15"/>
      <c r="PJW21" s="16"/>
      <c r="PJY21" s="14"/>
      <c r="PJZ21" s="15"/>
      <c r="PKA21" s="16"/>
      <c r="PKC21" s="14"/>
      <c r="PKD21" s="15"/>
      <c r="PKE21" s="16"/>
      <c r="PKG21" s="14"/>
      <c r="PKH21" s="15"/>
      <c r="PKI21" s="16"/>
      <c r="PKK21" s="14"/>
      <c r="PKL21" s="15"/>
      <c r="PKM21" s="16"/>
      <c r="PKO21" s="14"/>
      <c r="PKP21" s="15"/>
      <c r="PKQ21" s="16"/>
      <c r="PKS21" s="14"/>
      <c r="PKT21" s="15"/>
      <c r="PKU21" s="16"/>
      <c r="PKW21" s="14"/>
      <c r="PKX21" s="15"/>
      <c r="PKY21" s="16"/>
      <c r="PLA21" s="14"/>
      <c r="PLB21" s="15"/>
      <c r="PLC21" s="16"/>
      <c r="PLE21" s="14"/>
      <c r="PLF21" s="15"/>
      <c r="PLG21" s="16"/>
      <c r="PLI21" s="14"/>
      <c r="PLJ21" s="15"/>
      <c r="PLK21" s="16"/>
      <c r="PLM21" s="14"/>
      <c r="PLN21" s="15"/>
      <c r="PLO21" s="16"/>
      <c r="PLQ21" s="14"/>
      <c r="PLR21" s="15"/>
      <c r="PLS21" s="16"/>
      <c r="PLU21" s="14"/>
      <c r="PLV21" s="15"/>
      <c r="PLW21" s="16"/>
      <c r="PLY21" s="14"/>
      <c r="PLZ21" s="15"/>
      <c r="PMA21" s="16"/>
      <c r="PMC21" s="14"/>
      <c r="PMD21" s="15"/>
      <c r="PME21" s="16"/>
      <c r="PMG21" s="14"/>
      <c r="PMH21" s="15"/>
      <c r="PMI21" s="16"/>
      <c r="PMK21" s="14"/>
      <c r="PML21" s="15"/>
      <c r="PMM21" s="16"/>
      <c r="PMO21" s="14"/>
      <c r="PMP21" s="15"/>
      <c r="PMQ21" s="16"/>
      <c r="PMS21" s="14"/>
      <c r="PMT21" s="15"/>
      <c r="PMU21" s="16"/>
      <c r="PMW21" s="14"/>
      <c r="PMX21" s="15"/>
      <c r="PMY21" s="16"/>
      <c r="PNA21" s="14"/>
      <c r="PNB21" s="15"/>
      <c r="PNC21" s="16"/>
      <c r="PNE21" s="14"/>
      <c r="PNF21" s="15"/>
      <c r="PNG21" s="16"/>
      <c r="PNI21" s="14"/>
      <c r="PNJ21" s="15"/>
      <c r="PNK21" s="16"/>
      <c r="PNM21" s="14"/>
      <c r="PNN21" s="15"/>
      <c r="PNO21" s="16"/>
      <c r="PNQ21" s="14"/>
      <c r="PNR21" s="15"/>
      <c r="PNS21" s="16"/>
      <c r="PNU21" s="14"/>
      <c r="PNV21" s="15"/>
      <c r="PNW21" s="16"/>
      <c r="PNY21" s="14"/>
      <c r="PNZ21" s="15"/>
      <c r="POA21" s="16"/>
      <c r="POC21" s="14"/>
      <c r="POD21" s="15"/>
      <c r="POE21" s="16"/>
      <c r="POG21" s="14"/>
      <c r="POH21" s="15"/>
      <c r="POI21" s="16"/>
      <c r="POK21" s="14"/>
      <c r="POL21" s="15"/>
      <c r="POM21" s="16"/>
      <c r="POO21" s="14"/>
      <c r="POP21" s="15"/>
      <c r="POQ21" s="16"/>
      <c r="POS21" s="14"/>
      <c r="POT21" s="15"/>
      <c r="POU21" s="16"/>
      <c r="POW21" s="14"/>
      <c r="POX21" s="15"/>
      <c r="POY21" s="16"/>
      <c r="PPA21" s="14"/>
      <c r="PPB21" s="15"/>
      <c r="PPC21" s="16"/>
      <c r="PPE21" s="14"/>
      <c r="PPF21" s="15"/>
      <c r="PPG21" s="16"/>
      <c r="PPI21" s="14"/>
      <c r="PPJ21" s="15"/>
      <c r="PPK21" s="16"/>
      <c r="PPM21" s="14"/>
      <c r="PPN21" s="15"/>
      <c r="PPO21" s="16"/>
      <c r="PPQ21" s="14"/>
      <c r="PPR21" s="15"/>
      <c r="PPS21" s="16"/>
      <c r="PPU21" s="14"/>
      <c r="PPV21" s="15"/>
      <c r="PPW21" s="16"/>
      <c r="PPY21" s="14"/>
      <c r="PPZ21" s="15"/>
      <c r="PQA21" s="16"/>
      <c r="PQC21" s="14"/>
      <c r="PQD21" s="15"/>
      <c r="PQE21" s="16"/>
      <c r="PQG21" s="14"/>
      <c r="PQH21" s="15"/>
      <c r="PQI21" s="16"/>
      <c r="PQK21" s="14"/>
      <c r="PQL21" s="15"/>
      <c r="PQM21" s="16"/>
      <c r="PQO21" s="14"/>
      <c r="PQP21" s="15"/>
      <c r="PQQ21" s="16"/>
      <c r="PQS21" s="14"/>
      <c r="PQT21" s="15"/>
      <c r="PQU21" s="16"/>
      <c r="PQW21" s="14"/>
      <c r="PQX21" s="15"/>
      <c r="PQY21" s="16"/>
      <c r="PRA21" s="14"/>
      <c r="PRB21" s="15"/>
      <c r="PRC21" s="16"/>
      <c r="PRE21" s="14"/>
      <c r="PRF21" s="15"/>
      <c r="PRG21" s="16"/>
      <c r="PRI21" s="14"/>
      <c r="PRJ21" s="15"/>
      <c r="PRK21" s="16"/>
      <c r="PRM21" s="14"/>
      <c r="PRN21" s="15"/>
      <c r="PRO21" s="16"/>
      <c r="PRQ21" s="14"/>
      <c r="PRR21" s="15"/>
      <c r="PRS21" s="16"/>
      <c r="PRU21" s="14"/>
      <c r="PRV21" s="15"/>
      <c r="PRW21" s="16"/>
      <c r="PRY21" s="14"/>
      <c r="PRZ21" s="15"/>
      <c r="PSA21" s="16"/>
      <c r="PSC21" s="14"/>
      <c r="PSD21" s="15"/>
      <c r="PSE21" s="16"/>
      <c r="PSG21" s="14"/>
      <c r="PSH21" s="15"/>
      <c r="PSI21" s="16"/>
      <c r="PSK21" s="14"/>
      <c r="PSL21" s="15"/>
      <c r="PSM21" s="16"/>
      <c r="PSO21" s="14"/>
      <c r="PSP21" s="15"/>
      <c r="PSQ21" s="16"/>
      <c r="PSS21" s="14"/>
      <c r="PST21" s="15"/>
      <c r="PSU21" s="16"/>
      <c r="PSW21" s="14"/>
      <c r="PSX21" s="15"/>
      <c r="PSY21" s="16"/>
      <c r="PTA21" s="14"/>
      <c r="PTB21" s="15"/>
      <c r="PTC21" s="16"/>
      <c r="PTE21" s="14"/>
      <c r="PTF21" s="15"/>
      <c r="PTG21" s="16"/>
      <c r="PTI21" s="14"/>
      <c r="PTJ21" s="15"/>
      <c r="PTK21" s="16"/>
      <c r="PTM21" s="14"/>
      <c r="PTN21" s="15"/>
      <c r="PTO21" s="16"/>
      <c r="PTQ21" s="14"/>
      <c r="PTR21" s="15"/>
      <c r="PTS21" s="16"/>
      <c r="PTU21" s="14"/>
      <c r="PTV21" s="15"/>
      <c r="PTW21" s="16"/>
      <c r="PTY21" s="14"/>
      <c r="PTZ21" s="15"/>
      <c r="PUA21" s="16"/>
      <c r="PUC21" s="14"/>
      <c r="PUD21" s="15"/>
      <c r="PUE21" s="16"/>
      <c r="PUG21" s="14"/>
      <c r="PUH21" s="15"/>
      <c r="PUI21" s="16"/>
      <c r="PUK21" s="14"/>
      <c r="PUL21" s="15"/>
      <c r="PUM21" s="16"/>
      <c r="PUO21" s="14"/>
      <c r="PUP21" s="15"/>
      <c r="PUQ21" s="16"/>
      <c r="PUS21" s="14"/>
      <c r="PUT21" s="15"/>
      <c r="PUU21" s="16"/>
      <c r="PUW21" s="14"/>
      <c r="PUX21" s="15"/>
      <c r="PUY21" s="16"/>
      <c r="PVA21" s="14"/>
      <c r="PVB21" s="15"/>
      <c r="PVC21" s="16"/>
      <c r="PVE21" s="14"/>
      <c r="PVF21" s="15"/>
      <c r="PVG21" s="16"/>
      <c r="PVI21" s="14"/>
      <c r="PVJ21" s="15"/>
      <c r="PVK21" s="16"/>
      <c r="PVM21" s="14"/>
      <c r="PVN21" s="15"/>
      <c r="PVO21" s="16"/>
      <c r="PVQ21" s="14"/>
      <c r="PVR21" s="15"/>
      <c r="PVS21" s="16"/>
      <c r="PVU21" s="14"/>
      <c r="PVV21" s="15"/>
      <c r="PVW21" s="16"/>
      <c r="PVY21" s="14"/>
      <c r="PVZ21" s="15"/>
      <c r="PWA21" s="16"/>
      <c r="PWC21" s="14"/>
      <c r="PWD21" s="15"/>
      <c r="PWE21" s="16"/>
      <c r="PWG21" s="14"/>
      <c r="PWH21" s="15"/>
      <c r="PWI21" s="16"/>
      <c r="PWK21" s="14"/>
      <c r="PWL21" s="15"/>
      <c r="PWM21" s="16"/>
      <c r="PWO21" s="14"/>
      <c r="PWP21" s="15"/>
      <c r="PWQ21" s="16"/>
      <c r="PWS21" s="14"/>
      <c r="PWT21" s="15"/>
      <c r="PWU21" s="16"/>
      <c r="PWW21" s="14"/>
      <c r="PWX21" s="15"/>
      <c r="PWY21" s="16"/>
      <c r="PXA21" s="14"/>
      <c r="PXB21" s="15"/>
      <c r="PXC21" s="16"/>
      <c r="PXE21" s="14"/>
      <c r="PXF21" s="15"/>
      <c r="PXG21" s="16"/>
      <c r="PXI21" s="14"/>
      <c r="PXJ21" s="15"/>
      <c r="PXK21" s="16"/>
      <c r="PXM21" s="14"/>
      <c r="PXN21" s="15"/>
      <c r="PXO21" s="16"/>
      <c r="PXQ21" s="14"/>
      <c r="PXR21" s="15"/>
      <c r="PXS21" s="16"/>
      <c r="PXU21" s="14"/>
      <c r="PXV21" s="15"/>
      <c r="PXW21" s="16"/>
      <c r="PXY21" s="14"/>
      <c r="PXZ21" s="15"/>
      <c r="PYA21" s="16"/>
      <c r="PYC21" s="14"/>
      <c r="PYD21" s="15"/>
      <c r="PYE21" s="16"/>
      <c r="PYG21" s="14"/>
      <c r="PYH21" s="15"/>
      <c r="PYI21" s="16"/>
      <c r="PYK21" s="14"/>
      <c r="PYL21" s="15"/>
      <c r="PYM21" s="16"/>
      <c r="PYO21" s="14"/>
      <c r="PYP21" s="15"/>
      <c r="PYQ21" s="16"/>
      <c r="PYS21" s="14"/>
      <c r="PYT21" s="15"/>
      <c r="PYU21" s="16"/>
      <c r="PYW21" s="14"/>
      <c r="PYX21" s="15"/>
      <c r="PYY21" s="16"/>
      <c r="PZA21" s="14"/>
      <c r="PZB21" s="15"/>
      <c r="PZC21" s="16"/>
      <c r="PZE21" s="14"/>
      <c r="PZF21" s="15"/>
      <c r="PZG21" s="16"/>
      <c r="PZI21" s="14"/>
      <c r="PZJ21" s="15"/>
      <c r="PZK21" s="16"/>
      <c r="PZM21" s="14"/>
      <c r="PZN21" s="15"/>
      <c r="PZO21" s="16"/>
      <c r="PZQ21" s="14"/>
      <c r="PZR21" s="15"/>
      <c r="PZS21" s="16"/>
      <c r="PZU21" s="14"/>
      <c r="PZV21" s="15"/>
      <c r="PZW21" s="16"/>
      <c r="PZY21" s="14"/>
      <c r="PZZ21" s="15"/>
      <c r="QAA21" s="16"/>
      <c r="QAC21" s="14"/>
      <c r="QAD21" s="15"/>
      <c r="QAE21" s="16"/>
      <c r="QAG21" s="14"/>
      <c r="QAH21" s="15"/>
      <c r="QAI21" s="16"/>
      <c r="QAK21" s="14"/>
      <c r="QAL21" s="15"/>
      <c r="QAM21" s="16"/>
      <c r="QAO21" s="14"/>
      <c r="QAP21" s="15"/>
      <c r="QAQ21" s="16"/>
      <c r="QAS21" s="14"/>
      <c r="QAT21" s="15"/>
      <c r="QAU21" s="16"/>
      <c r="QAW21" s="14"/>
      <c r="QAX21" s="15"/>
      <c r="QAY21" s="16"/>
      <c r="QBA21" s="14"/>
      <c r="QBB21" s="15"/>
      <c r="QBC21" s="16"/>
      <c r="QBE21" s="14"/>
      <c r="QBF21" s="15"/>
      <c r="QBG21" s="16"/>
      <c r="QBI21" s="14"/>
      <c r="QBJ21" s="15"/>
      <c r="QBK21" s="16"/>
      <c r="QBM21" s="14"/>
      <c r="QBN21" s="15"/>
      <c r="QBO21" s="16"/>
      <c r="QBQ21" s="14"/>
      <c r="QBR21" s="15"/>
      <c r="QBS21" s="16"/>
      <c r="QBU21" s="14"/>
      <c r="QBV21" s="15"/>
      <c r="QBW21" s="16"/>
      <c r="QBY21" s="14"/>
      <c r="QBZ21" s="15"/>
      <c r="QCA21" s="16"/>
      <c r="QCC21" s="14"/>
      <c r="QCD21" s="15"/>
      <c r="QCE21" s="16"/>
      <c r="QCG21" s="14"/>
      <c r="QCH21" s="15"/>
      <c r="QCI21" s="16"/>
      <c r="QCK21" s="14"/>
      <c r="QCL21" s="15"/>
      <c r="QCM21" s="16"/>
      <c r="QCO21" s="14"/>
      <c r="QCP21" s="15"/>
      <c r="QCQ21" s="16"/>
      <c r="QCS21" s="14"/>
      <c r="QCT21" s="15"/>
      <c r="QCU21" s="16"/>
      <c r="QCW21" s="14"/>
      <c r="QCX21" s="15"/>
      <c r="QCY21" s="16"/>
      <c r="QDA21" s="14"/>
      <c r="QDB21" s="15"/>
      <c r="QDC21" s="16"/>
      <c r="QDE21" s="14"/>
      <c r="QDF21" s="15"/>
      <c r="QDG21" s="16"/>
      <c r="QDI21" s="14"/>
      <c r="QDJ21" s="15"/>
      <c r="QDK21" s="16"/>
      <c r="QDM21" s="14"/>
      <c r="QDN21" s="15"/>
      <c r="QDO21" s="16"/>
      <c r="QDQ21" s="14"/>
      <c r="QDR21" s="15"/>
      <c r="QDS21" s="16"/>
      <c r="QDU21" s="14"/>
      <c r="QDV21" s="15"/>
      <c r="QDW21" s="16"/>
      <c r="QDY21" s="14"/>
      <c r="QDZ21" s="15"/>
      <c r="QEA21" s="16"/>
      <c r="QEC21" s="14"/>
      <c r="QED21" s="15"/>
      <c r="QEE21" s="16"/>
      <c r="QEG21" s="14"/>
      <c r="QEH21" s="15"/>
      <c r="QEI21" s="16"/>
      <c r="QEK21" s="14"/>
      <c r="QEL21" s="15"/>
      <c r="QEM21" s="16"/>
      <c r="QEO21" s="14"/>
      <c r="QEP21" s="15"/>
      <c r="QEQ21" s="16"/>
      <c r="QES21" s="14"/>
      <c r="QET21" s="15"/>
      <c r="QEU21" s="16"/>
      <c r="QEW21" s="14"/>
      <c r="QEX21" s="15"/>
      <c r="QEY21" s="16"/>
      <c r="QFA21" s="14"/>
      <c r="QFB21" s="15"/>
      <c r="QFC21" s="16"/>
      <c r="QFE21" s="14"/>
      <c r="QFF21" s="15"/>
      <c r="QFG21" s="16"/>
      <c r="QFI21" s="14"/>
      <c r="QFJ21" s="15"/>
      <c r="QFK21" s="16"/>
      <c r="QFM21" s="14"/>
      <c r="QFN21" s="15"/>
      <c r="QFO21" s="16"/>
      <c r="QFQ21" s="14"/>
      <c r="QFR21" s="15"/>
      <c r="QFS21" s="16"/>
      <c r="QFU21" s="14"/>
      <c r="QFV21" s="15"/>
      <c r="QFW21" s="16"/>
      <c r="QFY21" s="14"/>
      <c r="QFZ21" s="15"/>
      <c r="QGA21" s="16"/>
      <c r="QGC21" s="14"/>
      <c r="QGD21" s="15"/>
      <c r="QGE21" s="16"/>
      <c r="QGG21" s="14"/>
      <c r="QGH21" s="15"/>
      <c r="QGI21" s="16"/>
      <c r="QGK21" s="14"/>
      <c r="QGL21" s="15"/>
      <c r="QGM21" s="16"/>
      <c r="QGO21" s="14"/>
      <c r="QGP21" s="15"/>
      <c r="QGQ21" s="16"/>
      <c r="QGS21" s="14"/>
      <c r="QGT21" s="15"/>
      <c r="QGU21" s="16"/>
      <c r="QGW21" s="14"/>
      <c r="QGX21" s="15"/>
      <c r="QGY21" s="16"/>
      <c r="QHA21" s="14"/>
      <c r="QHB21" s="15"/>
      <c r="QHC21" s="16"/>
      <c r="QHE21" s="14"/>
      <c r="QHF21" s="15"/>
      <c r="QHG21" s="16"/>
      <c r="QHI21" s="14"/>
      <c r="QHJ21" s="15"/>
      <c r="QHK21" s="16"/>
      <c r="QHM21" s="14"/>
      <c r="QHN21" s="15"/>
      <c r="QHO21" s="16"/>
      <c r="QHQ21" s="14"/>
      <c r="QHR21" s="15"/>
      <c r="QHS21" s="16"/>
      <c r="QHU21" s="14"/>
      <c r="QHV21" s="15"/>
      <c r="QHW21" s="16"/>
      <c r="QHY21" s="14"/>
      <c r="QHZ21" s="15"/>
      <c r="QIA21" s="16"/>
      <c r="QIC21" s="14"/>
      <c r="QID21" s="15"/>
      <c r="QIE21" s="16"/>
      <c r="QIG21" s="14"/>
      <c r="QIH21" s="15"/>
      <c r="QII21" s="16"/>
      <c r="QIK21" s="14"/>
      <c r="QIL21" s="15"/>
      <c r="QIM21" s="16"/>
      <c r="QIO21" s="14"/>
      <c r="QIP21" s="15"/>
      <c r="QIQ21" s="16"/>
      <c r="QIS21" s="14"/>
      <c r="QIT21" s="15"/>
      <c r="QIU21" s="16"/>
      <c r="QIW21" s="14"/>
      <c r="QIX21" s="15"/>
      <c r="QIY21" s="16"/>
      <c r="QJA21" s="14"/>
      <c r="QJB21" s="15"/>
      <c r="QJC21" s="16"/>
      <c r="QJE21" s="14"/>
      <c r="QJF21" s="15"/>
      <c r="QJG21" s="16"/>
      <c r="QJI21" s="14"/>
      <c r="QJJ21" s="15"/>
      <c r="QJK21" s="16"/>
      <c r="QJM21" s="14"/>
      <c r="QJN21" s="15"/>
      <c r="QJO21" s="16"/>
      <c r="QJQ21" s="14"/>
      <c r="QJR21" s="15"/>
      <c r="QJS21" s="16"/>
      <c r="QJU21" s="14"/>
      <c r="QJV21" s="15"/>
      <c r="QJW21" s="16"/>
      <c r="QJY21" s="14"/>
      <c r="QJZ21" s="15"/>
      <c r="QKA21" s="16"/>
      <c r="QKC21" s="14"/>
      <c r="QKD21" s="15"/>
      <c r="QKE21" s="16"/>
      <c r="QKG21" s="14"/>
      <c r="QKH21" s="15"/>
      <c r="QKI21" s="16"/>
      <c r="QKK21" s="14"/>
      <c r="QKL21" s="15"/>
      <c r="QKM21" s="16"/>
      <c r="QKO21" s="14"/>
      <c r="QKP21" s="15"/>
      <c r="QKQ21" s="16"/>
      <c r="QKS21" s="14"/>
      <c r="QKT21" s="15"/>
      <c r="QKU21" s="16"/>
      <c r="QKW21" s="14"/>
      <c r="QKX21" s="15"/>
      <c r="QKY21" s="16"/>
      <c r="QLA21" s="14"/>
      <c r="QLB21" s="15"/>
      <c r="QLC21" s="16"/>
      <c r="QLE21" s="14"/>
      <c r="QLF21" s="15"/>
      <c r="QLG21" s="16"/>
      <c r="QLI21" s="14"/>
      <c r="QLJ21" s="15"/>
      <c r="QLK21" s="16"/>
      <c r="QLM21" s="14"/>
      <c r="QLN21" s="15"/>
      <c r="QLO21" s="16"/>
      <c r="QLQ21" s="14"/>
      <c r="QLR21" s="15"/>
      <c r="QLS21" s="16"/>
      <c r="QLU21" s="14"/>
      <c r="QLV21" s="15"/>
      <c r="QLW21" s="16"/>
      <c r="QLY21" s="14"/>
      <c r="QLZ21" s="15"/>
      <c r="QMA21" s="16"/>
      <c r="QMC21" s="14"/>
      <c r="QMD21" s="15"/>
      <c r="QME21" s="16"/>
      <c r="QMG21" s="14"/>
      <c r="QMH21" s="15"/>
      <c r="QMI21" s="16"/>
      <c r="QMK21" s="14"/>
      <c r="QML21" s="15"/>
      <c r="QMM21" s="16"/>
      <c r="QMO21" s="14"/>
      <c r="QMP21" s="15"/>
      <c r="QMQ21" s="16"/>
      <c r="QMS21" s="14"/>
      <c r="QMT21" s="15"/>
      <c r="QMU21" s="16"/>
      <c r="QMW21" s="14"/>
      <c r="QMX21" s="15"/>
      <c r="QMY21" s="16"/>
      <c r="QNA21" s="14"/>
      <c r="QNB21" s="15"/>
      <c r="QNC21" s="16"/>
      <c r="QNE21" s="14"/>
      <c r="QNF21" s="15"/>
      <c r="QNG21" s="16"/>
      <c r="QNI21" s="14"/>
      <c r="QNJ21" s="15"/>
      <c r="QNK21" s="16"/>
      <c r="QNM21" s="14"/>
      <c r="QNN21" s="15"/>
      <c r="QNO21" s="16"/>
      <c r="QNQ21" s="14"/>
      <c r="QNR21" s="15"/>
      <c r="QNS21" s="16"/>
      <c r="QNU21" s="14"/>
      <c r="QNV21" s="15"/>
      <c r="QNW21" s="16"/>
      <c r="QNY21" s="14"/>
      <c r="QNZ21" s="15"/>
      <c r="QOA21" s="16"/>
      <c r="QOC21" s="14"/>
      <c r="QOD21" s="15"/>
      <c r="QOE21" s="16"/>
      <c r="QOG21" s="14"/>
      <c r="QOH21" s="15"/>
      <c r="QOI21" s="16"/>
      <c r="QOK21" s="14"/>
      <c r="QOL21" s="15"/>
      <c r="QOM21" s="16"/>
      <c r="QOO21" s="14"/>
      <c r="QOP21" s="15"/>
      <c r="QOQ21" s="16"/>
      <c r="QOS21" s="14"/>
      <c r="QOT21" s="15"/>
      <c r="QOU21" s="16"/>
      <c r="QOW21" s="14"/>
      <c r="QOX21" s="15"/>
      <c r="QOY21" s="16"/>
      <c r="QPA21" s="14"/>
      <c r="QPB21" s="15"/>
      <c r="QPC21" s="16"/>
      <c r="QPE21" s="14"/>
      <c r="QPF21" s="15"/>
      <c r="QPG21" s="16"/>
      <c r="QPI21" s="14"/>
      <c r="QPJ21" s="15"/>
      <c r="QPK21" s="16"/>
      <c r="QPM21" s="14"/>
      <c r="QPN21" s="15"/>
      <c r="QPO21" s="16"/>
      <c r="QPQ21" s="14"/>
      <c r="QPR21" s="15"/>
      <c r="QPS21" s="16"/>
      <c r="QPU21" s="14"/>
      <c r="QPV21" s="15"/>
      <c r="QPW21" s="16"/>
      <c r="QPY21" s="14"/>
      <c r="QPZ21" s="15"/>
      <c r="QQA21" s="16"/>
      <c r="QQC21" s="14"/>
      <c r="QQD21" s="15"/>
      <c r="QQE21" s="16"/>
      <c r="QQG21" s="14"/>
      <c r="QQH21" s="15"/>
      <c r="QQI21" s="16"/>
      <c r="QQK21" s="14"/>
      <c r="QQL21" s="15"/>
      <c r="QQM21" s="16"/>
      <c r="QQO21" s="14"/>
      <c r="QQP21" s="15"/>
      <c r="QQQ21" s="16"/>
      <c r="QQS21" s="14"/>
      <c r="QQT21" s="15"/>
      <c r="QQU21" s="16"/>
      <c r="QQW21" s="14"/>
      <c r="QQX21" s="15"/>
      <c r="QQY21" s="16"/>
      <c r="QRA21" s="14"/>
      <c r="QRB21" s="15"/>
      <c r="QRC21" s="16"/>
      <c r="QRE21" s="14"/>
      <c r="QRF21" s="15"/>
      <c r="QRG21" s="16"/>
      <c r="QRI21" s="14"/>
      <c r="QRJ21" s="15"/>
      <c r="QRK21" s="16"/>
      <c r="QRM21" s="14"/>
      <c r="QRN21" s="15"/>
      <c r="QRO21" s="16"/>
      <c r="QRQ21" s="14"/>
      <c r="QRR21" s="15"/>
      <c r="QRS21" s="16"/>
      <c r="QRU21" s="14"/>
      <c r="QRV21" s="15"/>
      <c r="QRW21" s="16"/>
      <c r="QRY21" s="14"/>
      <c r="QRZ21" s="15"/>
      <c r="QSA21" s="16"/>
      <c r="QSC21" s="14"/>
      <c r="QSD21" s="15"/>
      <c r="QSE21" s="16"/>
      <c r="QSG21" s="14"/>
      <c r="QSH21" s="15"/>
      <c r="QSI21" s="16"/>
      <c r="QSK21" s="14"/>
      <c r="QSL21" s="15"/>
      <c r="QSM21" s="16"/>
      <c r="QSO21" s="14"/>
      <c r="QSP21" s="15"/>
      <c r="QSQ21" s="16"/>
      <c r="QSS21" s="14"/>
      <c r="QST21" s="15"/>
      <c r="QSU21" s="16"/>
      <c r="QSW21" s="14"/>
      <c r="QSX21" s="15"/>
      <c r="QSY21" s="16"/>
      <c r="QTA21" s="14"/>
      <c r="QTB21" s="15"/>
      <c r="QTC21" s="16"/>
      <c r="QTE21" s="14"/>
      <c r="QTF21" s="15"/>
      <c r="QTG21" s="16"/>
      <c r="QTI21" s="14"/>
      <c r="QTJ21" s="15"/>
      <c r="QTK21" s="16"/>
      <c r="QTM21" s="14"/>
      <c r="QTN21" s="15"/>
      <c r="QTO21" s="16"/>
      <c r="QTQ21" s="14"/>
      <c r="QTR21" s="15"/>
      <c r="QTS21" s="16"/>
      <c r="QTU21" s="14"/>
      <c r="QTV21" s="15"/>
      <c r="QTW21" s="16"/>
      <c r="QTY21" s="14"/>
      <c r="QTZ21" s="15"/>
      <c r="QUA21" s="16"/>
      <c r="QUC21" s="14"/>
      <c r="QUD21" s="15"/>
      <c r="QUE21" s="16"/>
      <c r="QUG21" s="14"/>
      <c r="QUH21" s="15"/>
      <c r="QUI21" s="16"/>
      <c r="QUK21" s="14"/>
      <c r="QUL21" s="15"/>
      <c r="QUM21" s="16"/>
      <c r="QUO21" s="14"/>
      <c r="QUP21" s="15"/>
      <c r="QUQ21" s="16"/>
      <c r="QUS21" s="14"/>
      <c r="QUT21" s="15"/>
      <c r="QUU21" s="16"/>
      <c r="QUW21" s="14"/>
      <c r="QUX21" s="15"/>
      <c r="QUY21" s="16"/>
      <c r="QVA21" s="14"/>
      <c r="QVB21" s="15"/>
      <c r="QVC21" s="16"/>
      <c r="QVE21" s="14"/>
      <c r="QVF21" s="15"/>
      <c r="QVG21" s="16"/>
      <c r="QVI21" s="14"/>
      <c r="QVJ21" s="15"/>
      <c r="QVK21" s="16"/>
      <c r="QVM21" s="14"/>
      <c r="QVN21" s="15"/>
      <c r="QVO21" s="16"/>
      <c r="QVQ21" s="14"/>
      <c r="QVR21" s="15"/>
      <c r="QVS21" s="16"/>
      <c r="QVU21" s="14"/>
      <c r="QVV21" s="15"/>
      <c r="QVW21" s="16"/>
      <c r="QVY21" s="14"/>
      <c r="QVZ21" s="15"/>
      <c r="QWA21" s="16"/>
      <c r="QWC21" s="14"/>
      <c r="QWD21" s="15"/>
      <c r="QWE21" s="16"/>
      <c r="QWG21" s="14"/>
      <c r="QWH21" s="15"/>
      <c r="QWI21" s="16"/>
      <c r="QWK21" s="14"/>
      <c r="QWL21" s="15"/>
      <c r="QWM21" s="16"/>
      <c r="QWO21" s="14"/>
      <c r="QWP21" s="15"/>
      <c r="QWQ21" s="16"/>
      <c r="QWS21" s="14"/>
      <c r="QWT21" s="15"/>
      <c r="QWU21" s="16"/>
      <c r="QWW21" s="14"/>
      <c r="QWX21" s="15"/>
      <c r="QWY21" s="16"/>
      <c r="QXA21" s="14"/>
      <c r="QXB21" s="15"/>
      <c r="QXC21" s="16"/>
      <c r="QXE21" s="14"/>
      <c r="QXF21" s="15"/>
      <c r="QXG21" s="16"/>
      <c r="QXI21" s="14"/>
      <c r="QXJ21" s="15"/>
      <c r="QXK21" s="16"/>
      <c r="QXM21" s="14"/>
      <c r="QXN21" s="15"/>
      <c r="QXO21" s="16"/>
      <c r="QXQ21" s="14"/>
      <c r="QXR21" s="15"/>
      <c r="QXS21" s="16"/>
      <c r="QXU21" s="14"/>
      <c r="QXV21" s="15"/>
      <c r="QXW21" s="16"/>
      <c r="QXY21" s="14"/>
      <c r="QXZ21" s="15"/>
      <c r="QYA21" s="16"/>
      <c r="QYC21" s="14"/>
      <c r="QYD21" s="15"/>
      <c r="QYE21" s="16"/>
      <c r="QYG21" s="14"/>
      <c r="QYH21" s="15"/>
      <c r="QYI21" s="16"/>
      <c r="QYK21" s="14"/>
      <c r="QYL21" s="15"/>
      <c r="QYM21" s="16"/>
      <c r="QYO21" s="14"/>
      <c r="QYP21" s="15"/>
      <c r="QYQ21" s="16"/>
      <c r="QYS21" s="14"/>
      <c r="QYT21" s="15"/>
      <c r="QYU21" s="16"/>
      <c r="QYW21" s="14"/>
      <c r="QYX21" s="15"/>
      <c r="QYY21" s="16"/>
      <c r="QZA21" s="14"/>
      <c r="QZB21" s="15"/>
      <c r="QZC21" s="16"/>
      <c r="QZE21" s="14"/>
      <c r="QZF21" s="15"/>
      <c r="QZG21" s="16"/>
      <c r="QZI21" s="14"/>
      <c r="QZJ21" s="15"/>
      <c r="QZK21" s="16"/>
      <c r="QZM21" s="14"/>
      <c r="QZN21" s="15"/>
      <c r="QZO21" s="16"/>
      <c r="QZQ21" s="14"/>
      <c r="QZR21" s="15"/>
      <c r="QZS21" s="16"/>
      <c r="QZU21" s="14"/>
      <c r="QZV21" s="15"/>
      <c r="QZW21" s="16"/>
      <c r="QZY21" s="14"/>
      <c r="QZZ21" s="15"/>
      <c r="RAA21" s="16"/>
      <c r="RAC21" s="14"/>
      <c r="RAD21" s="15"/>
      <c r="RAE21" s="16"/>
      <c r="RAG21" s="14"/>
      <c r="RAH21" s="15"/>
      <c r="RAI21" s="16"/>
      <c r="RAK21" s="14"/>
      <c r="RAL21" s="15"/>
      <c r="RAM21" s="16"/>
      <c r="RAO21" s="14"/>
      <c r="RAP21" s="15"/>
      <c r="RAQ21" s="16"/>
      <c r="RAS21" s="14"/>
      <c r="RAT21" s="15"/>
      <c r="RAU21" s="16"/>
      <c r="RAW21" s="14"/>
      <c r="RAX21" s="15"/>
      <c r="RAY21" s="16"/>
      <c r="RBA21" s="14"/>
      <c r="RBB21" s="15"/>
      <c r="RBC21" s="16"/>
      <c r="RBE21" s="14"/>
      <c r="RBF21" s="15"/>
      <c r="RBG21" s="16"/>
      <c r="RBI21" s="14"/>
      <c r="RBJ21" s="15"/>
      <c r="RBK21" s="16"/>
      <c r="RBM21" s="14"/>
      <c r="RBN21" s="15"/>
      <c r="RBO21" s="16"/>
      <c r="RBQ21" s="14"/>
      <c r="RBR21" s="15"/>
      <c r="RBS21" s="16"/>
      <c r="RBU21" s="14"/>
      <c r="RBV21" s="15"/>
      <c r="RBW21" s="16"/>
      <c r="RBY21" s="14"/>
      <c r="RBZ21" s="15"/>
      <c r="RCA21" s="16"/>
      <c r="RCC21" s="14"/>
      <c r="RCD21" s="15"/>
      <c r="RCE21" s="16"/>
      <c r="RCG21" s="14"/>
      <c r="RCH21" s="15"/>
      <c r="RCI21" s="16"/>
      <c r="RCK21" s="14"/>
      <c r="RCL21" s="15"/>
      <c r="RCM21" s="16"/>
      <c r="RCO21" s="14"/>
      <c r="RCP21" s="15"/>
      <c r="RCQ21" s="16"/>
      <c r="RCS21" s="14"/>
      <c r="RCT21" s="15"/>
      <c r="RCU21" s="16"/>
      <c r="RCW21" s="14"/>
      <c r="RCX21" s="15"/>
      <c r="RCY21" s="16"/>
      <c r="RDA21" s="14"/>
      <c r="RDB21" s="15"/>
      <c r="RDC21" s="16"/>
      <c r="RDE21" s="14"/>
      <c r="RDF21" s="15"/>
      <c r="RDG21" s="16"/>
      <c r="RDI21" s="14"/>
      <c r="RDJ21" s="15"/>
      <c r="RDK21" s="16"/>
      <c r="RDM21" s="14"/>
      <c r="RDN21" s="15"/>
      <c r="RDO21" s="16"/>
      <c r="RDQ21" s="14"/>
      <c r="RDR21" s="15"/>
      <c r="RDS21" s="16"/>
      <c r="RDU21" s="14"/>
      <c r="RDV21" s="15"/>
      <c r="RDW21" s="16"/>
      <c r="RDY21" s="14"/>
      <c r="RDZ21" s="15"/>
      <c r="REA21" s="16"/>
      <c r="REC21" s="14"/>
      <c r="RED21" s="15"/>
      <c r="REE21" s="16"/>
      <c r="REG21" s="14"/>
      <c r="REH21" s="15"/>
      <c r="REI21" s="16"/>
      <c r="REK21" s="14"/>
      <c r="REL21" s="15"/>
      <c r="REM21" s="16"/>
      <c r="REO21" s="14"/>
      <c r="REP21" s="15"/>
      <c r="REQ21" s="16"/>
      <c r="RES21" s="14"/>
      <c r="RET21" s="15"/>
      <c r="REU21" s="16"/>
      <c r="REW21" s="14"/>
      <c r="REX21" s="15"/>
      <c r="REY21" s="16"/>
      <c r="RFA21" s="14"/>
      <c r="RFB21" s="15"/>
      <c r="RFC21" s="16"/>
      <c r="RFE21" s="14"/>
      <c r="RFF21" s="15"/>
      <c r="RFG21" s="16"/>
      <c r="RFI21" s="14"/>
      <c r="RFJ21" s="15"/>
      <c r="RFK21" s="16"/>
      <c r="RFM21" s="14"/>
      <c r="RFN21" s="15"/>
      <c r="RFO21" s="16"/>
      <c r="RFQ21" s="14"/>
      <c r="RFR21" s="15"/>
      <c r="RFS21" s="16"/>
      <c r="RFU21" s="14"/>
      <c r="RFV21" s="15"/>
      <c r="RFW21" s="16"/>
      <c r="RFY21" s="14"/>
      <c r="RFZ21" s="15"/>
      <c r="RGA21" s="16"/>
      <c r="RGC21" s="14"/>
      <c r="RGD21" s="15"/>
      <c r="RGE21" s="16"/>
      <c r="RGG21" s="14"/>
      <c r="RGH21" s="15"/>
      <c r="RGI21" s="16"/>
      <c r="RGK21" s="14"/>
      <c r="RGL21" s="15"/>
      <c r="RGM21" s="16"/>
      <c r="RGO21" s="14"/>
      <c r="RGP21" s="15"/>
      <c r="RGQ21" s="16"/>
      <c r="RGS21" s="14"/>
      <c r="RGT21" s="15"/>
      <c r="RGU21" s="16"/>
      <c r="RGW21" s="14"/>
      <c r="RGX21" s="15"/>
      <c r="RGY21" s="16"/>
      <c r="RHA21" s="14"/>
      <c r="RHB21" s="15"/>
      <c r="RHC21" s="16"/>
      <c r="RHE21" s="14"/>
      <c r="RHF21" s="15"/>
      <c r="RHG21" s="16"/>
      <c r="RHI21" s="14"/>
      <c r="RHJ21" s="15"/>
      <c r="RHK21" s="16"/>
      <c r="RHM21" s="14"/>
      <c r="RHN21" s="15"/>
      <c r="RHO21" s="16"/>
      <c r="RHQ21" s="14"/>
      <c r="RHR21" s="15"/>
      <c r="RHS21" s="16"/>
      <c r="RHU21" s="14"/>
      <c r="RHV21" s="15"/>
      <c r="RHW21" s="16"/>
      <c r="RHY21" s="14"/>
      <c r="RHZ21" s="15"/>
      <c r="RIA21" s="16"/>
      <c r="RIC21" s="14"/>
      <c r="RID21" s="15"/>
      <c r="RIE21" s="16"/>
      <c r="RIG21" s="14"/>
      <c r="RIH21" s="15"/>
      <c r="RII21" s="16"/>
      <c r="RIK21" s="14"/>
      <c r="RIL21" s="15"/>
      <c r="RIM21" s="16"/>
      <c r="RIO21" s="14"/>
      <c r="RIP21" s="15"/>
      <c r="RIQ21" s="16"/>
      <c r="RIS21" s="14"/>
      <c r="RIT21" s="15"/>
      <c r="RIU21" s="16"/>
      <c r="RIW21" s="14"/>
      <c r="RIX21" s="15"/>
      <c r="RIY21" s="16"/>
      <c r="RJA21" s="14"/>
      <c r="RJB21" s="15"/>
      <c r="RJC21" s="16"/>
      <c r="RJE21" s="14"/>
      <c r="RJF21" s="15"/>
      <c r="RJG21" s="16"/>
      <c r="RJI21" s="14"/>
      <c r="RJJ21" s="15"/>
      <c r="RJK21" s="16"/>
      <c r="RJM21" s="14"/>
      <c r="RJN21" s="15"/>
      <c r="RJO21" s="16"/>
      <c r="RJQ21" s="14"/>
      <c r="RJR21" s="15"/>
      <c r="RJS21" s="16"/>
      <c r="RJU21" s="14"/>
      <c r="RJV21" s="15"/>
      <c r="RJW21" s="16"/>
      <c r="RJY21" s="14"/>
      <c r="RJZ21" s="15"/>
      <c r="RKA21" s="16"/>
      <c r="RKC21" s="14"/>
      <c r="RKD21" s="15"/>
      <c r="RKE21" s="16"/>
      <c r="RKG21" s="14"/>
      <c r="RKH21" s="15"/>
      <c r="RKI21" s="16"/>
      <c r="RKK21" s="14"/>
      <c r="RKL21" s="15"/>
      <c r="RKM21" s="16"/>
      <c r="RKO21" s="14"/>
      <c r="RKP21" s="15"/>
      <c r="RKQ21" s="16"/>
      <c r="RKS21" s="14"/>
      <c r="RKT21" s="15"/>
      <c r="RKU21" s="16"/>
      <c r="RKW21" s="14"/>
      <c r="RKX21" s="15"/>
      <c r="RKY21" s="16"/>
      <c r="RLA21" s="14"/>
      <c r="RLB21" s="15"/>
      <c r="RLC21" s="16"/>
      <c r="RLE21" s="14"/>
      <c r="RLF21" s="15"/>
      <c r="RLG21" s="16"/>
      <c r="RLI21" s="14"/>
      <c r="RLJ21" s="15"/>
      <c r="RLK21" s="16"/>
      <c r="RLM21" s="14"/>
      <c r="RLN21" s="15"/>
      <c r="RLO21" s="16"/>
      <c r="RLQ21" s="14"/>
      <c r="RLR21" s="15"/>
      <c r="RLS21" s="16"/>
      <c r="RLU21" s="14"/>
      <c r="RLV21" s="15"/>
      <c r="RLW21" s="16"/>
      <c r="RLY21" s="14"/>
      <c r="RLZ21" s="15"/>
      <c r="RMA21" s="16"/>
      <c r="RMC21" s="14"/>
      <c r="RMD21" s="15"/>
      <c r="RME21" s="16"/>
      <c r="RMG21" s="14"/>
      <c r="RMH21" s="15"/>
      <c r="RMI21" s="16"/>
      <c r="RMK21" s="14"/>
      <c r="RML21" s="15"/>
      <c r="RMM21" s="16"/>
      <c r="RMO21" s="14"/>
      <c r="RMP21" s="15"/>
      <c r="RMQ21" s="16"/>
      <c r="RMS21" s="14"/>
      <c r="RMT21" s="15"/>
      <c r="RMU21" s="16"/>
      <c r="RMW21" s="14"/>
      <c r="RMX21" s="15"/>
      <c r="RMY21" s="16"/>
      <c r="RNA21" s="14"/>
      <c r="RNB21" s="15"/>
      <c r="RNC21" s="16"/>
      <c r="RNE21" s="14"/>
      <c r="RNF21" s="15"/>
      <c r="RNG21" s="16"/>
      <c r="RNI21" s="14"/>
      <c r="RNJ21" s="15"/>
      <c r="RNK21" s="16"/>
      <c r="RNM21" s="14"/>
      <c r="RNN21" s="15"/>
      <c r="RNO21" s="16"/>
      <c r="RNQ21" s="14"/>
      <c r="RNR21" s="15"/>
      <c r="RNS21" s="16"/>
      <c r="RNU21" s="14"/>
      <c r="RNV21" s="15"/>
      <c r="RNW21" s="16"/>
      <c r="RNY21" s="14"/>
      <c r="RNZ21" s="15"/>
      <c r="ROA21" s="16"/>
      <c r="ROC21" s="14"/>
      <c r="ROD21" s="15"/>
      <c r="ROE21" s="16"/>
      <c r="ROG21" s="14"/>
      <c r="ROH21" s="15"/>
      <c r="ROI21" s="16"/>
      <c r="ROK21" s="14"/>
      <c r="ROL21" s="15"/>
      <c r="ROM21" s="16"/>
      <c r="ROO21" s="14"/>
      <c r="ROP21" s="15"/>
      <c r="ROQ21" s="16"/>
      <c r="ROS21" s="14"/>
      <c r="ROT21" s="15"/>
      <c r="ROU21" s="16"/>
      <c r="ROW21" s="14"/>
      <c r="ROX21" s="15"/>
      <c r="ROY21" s="16"/>
      <c r="RPA21" s="14"/>
      <c r="RPB21" s="15"/>
      <c r="RPC21" s="16"/>
      <c r="RPE21" s="14"/>
      <c r="RPF21" s="15"/>
      <c r="RPG21" s="16"/>
      <c r="RPI21" s="14"/>
      <c r="RPJ21" s="15"/>
      <c r="RPK21" s="16"/>
      <c r="RPM21" s="14"/>
      <c r="RPN21" s="15"/>
      <c r="RPO21" s="16"/>
      <c r="RPQ21" s="14"/>
      <c r="RPR21" s="15"/>
      <c r="RPS21" s="16"/>
      <c r="RPU21" s="14"/>
      <c r="RPV21" s="15"/>
      <c r="RPW21" s="16"/>
      <c r="RPY21" s="14"/>
      <c r="RPZ21" s="15"/>
      <c r="RQA21" s="16"/>
      <c r="RQC21" s="14"/>
      <c r="RQD21" s="15"/>
      <c r="RQE21" s="16"/>
      <c r="RQG21" s="14"/>
      <c r="RQH21" s="15"/>
      <c r="RQI21" s="16"/>
      <c r="RQK21" s="14"/>
      <c r="RQL21" s="15"/>
      <c r="RQM21" s="16"/>
      <c r="RQO21" s="14"/>
      <c r="RQP21" s="15"/>
      <c r="RQQ21" s="16"/>
      <c r="RQS21" s="14"/>
      <c r="RQT21" s="15"/>
      <c r="RQU21" s="16"/>
      <c r="RQW21" s="14"/>
      <c r="RQX21" s="15"/>
      <c r="RQY21" s="16"/>
      <c r="RRA21" s="14"/>
      <c r="RRB21" s="15"/>
      <c r="RRC21" s="16"/>
      <c r="RRE21" s="14"/>
      <c r="RRF21" s="15"/>
      <c r="RRG21" s="16"/>
      <c r="RRI21" s="14"/>
      <c r="RRJ21" s="15"/>
      <c r="RRK21" s="16"/>
      <c r="RRM21" s="14"/>
      <c r="RRN21" s="15"/>
      <c r="RRO21" s="16"/>
      <c r="RRQ21" s="14"/>
      <c r="RRR21" s="15"/>
      <c r="RRS21" s="16"/>
      <c r="RRU21" s="14"/>
      <c r="RRV21" s="15"/>
      <c r="RRW21" s="16"/>
      <c r="RRY21" s="14"/>
      <c r="RRZ21" s="15"/>
      <c r="RSA21" s="16"/>
      <c r="RSC21" s="14"/>
      <c r="RSD21" s="15"/>
      <c r="RSE21" s="16"/>
      <c r="RSG21" s="14"/>
      <c r="RSH21" s="15"/>
      <c r="RSI21" s="16"/>
      <c r="RSK21" s="14"/>
      <c r="RSL21" s="15"/>
      <c r="RSM21" s="16"/>
      <c r="RSO21" s="14"/>
      <c r="RSP21" s="15"/>
      <c r="RSQ21" s="16"/>
      <c r="RSS21" s="14"/>
      <c r="RST21" s="15"/>
      <c r="RSU21" s="16"/>
      <c r="RSW21" s="14"/>
      <c r="RSX21" s="15"/>
      <c r="RSY21" s="16"/>
      <c r="RTA21" s="14"/>
      <c r="RTB21" s="15"/>
      <c r="RTC21" s="16"/>
      <c r="RTE21" s="14"/>
      <c r="RTF21" s="15"/>
      <c r="RTG21" s="16"/>
      <c r="RTI21" s="14"/>
      <c r="RTJ21" s="15"/>
      <c r="RTK21" s="16"/>
      <c r="RTM21" s="14"/>
      <c r="RTN21" s="15"/>
      <c r="RTO21" s="16"/>
      <c r="RTQ21" s="14"/>
      <c r="RTR21" s="15"/>
      <c r="RTS21" s="16"/>
      <c r="RTU21" s="14"/>
      <c r="RTV21" s="15"/>
      <c r="RTW21" s="16"/>
      <c r="RTY21" s="14"/>
      <c r="RTZ21" s="15"/>
      <c r="RUA21" s="16"/>
      <c r="RUC21" s="14"/>
      <c r="RUD21" s="15"/>
      <c r="RUE21" s="16"/>
      <c r="RUG21" s="14"/>
      <c r="RUH21" s="15"/>
      <c r="RUI21" s="16"/>
      <c r="RUK21" s="14"/>
      <c r="RUL21" s="15"/>
      <c r="RUM21" s="16"/>
      <c r="RUO21" s="14"/>
      <c r="RUP21" s="15"/>
      <c r="RUQ21" s="16"/>
      <c r="RUS21" s="14"/>
      <c r="RUT21" s="15"/>
      <c r="RUU21" s="16"/>
      <c r="RUW21" s="14"/>
      <c r="RUX21" s="15"/>
      <c r="RUY21" s="16"/>
      <c r="RVA21" s="14"/>
      <c r="RVB21" s="15"/>
      <c r="RVC21" s="16"/>
      <c r="RVE21" s="14"/>
      <c r="RVF21" s="15"/>
      <c r="RVG21" s="16"/>
      <c r="RVI21" s="14"/>
      <c r="RVJ21" s="15"/>
      <c r="RVK21" s="16"/>
      <c r="RVM21" s="14"/>
      <c r="RVN21" s="15"/>
      <c r="RVO21" s="16"/>
      <c r="RVQ21" s="14"/>
      <c r="RVR21" s="15"/>
      <c r="RVS21" s="16"/>
      <c r="RVU21" s="14"/>
      <c r="RVV21" s="15"/>
      <c r="RVW21" s="16"/>
      <c r="RVY21" s="14"/>
      <c r="RVZ21" s="15"/>
      <c r="RWA21" s="16"/>
      <c r="RWC21" s="14"/>
      <c r="RWD21" s="15"/>
      <c r="RWE21" s="16"/>
      <c r="RWG21" s="14"/>
      <c r="RWH21" s="15"/>
      <c r="RWI21" s="16"/>
      <c r="RWK21" s="14"/>
      <c r="RWL21" s="15"/>
      <c r="RWM21" s="16"/>
      <c r="RWO21" s="14"/>
      <c r="RWP21" s="15"/>
      <c r="RWQ21" s="16"/>
      <c r="RWS21" s="14"/>
      <c r="RWT21" s="15"/>
      <c r="RWU21" s="16"/>
      <c r="RWW21" s="14"/>
      <c r="RWX21" s="15"/>
      <c r="RWY21" s="16"/>
      <c r="RXA21" s="14"/>
      <c r="RXB21" s="15"/>
      <c r="RXC21" s="16"/>
      <c r="RXE21" s="14"/>
      <c r="RXF21" s="15"/>
      <c r="RXG21" s="16"/>
      <c r="RXI21" s="14"/>
      <c r="RXJ21" s="15"/>
      <c r="RXK21" s="16"/>
      <c r="RXM21" s="14"/>
      <c r="RXN21" s="15"/>
      <c r="RXO21" s="16"/>
      <c r="RXQ21" s="14"/>
      <c r="RXR21" s="15"/>
      <c r="RXS21" s="16"/>
      <c r="RXU21" s="14"/>
      <c r="RXV21" s="15"/>
      <c r="RXW21" s="16"/>
      <c r="RXY21" s="14"/>
      <c r="RXZ21" s="15"/>
      <c r="RYA21" s="16"/>
      <c r="RYC21" s="14"/>
      <c r="RYD21" s="15"/>
      <c r="RYE21" s="16"/>
      <c r="RYG21" s="14"/>
      <c r="RYH21" s="15"/>
      <c r="RYI21" s="16"/>
      <c r="RYK21" s="14"/>
      <c r="RYL21" s="15"/>
      <c r="RYM21" s="16"/>
      <c r="RYO21" s="14"/>
      <c r="RYP21" s="15"/>
      <c r="RYQ21" s="16"/>
      <c r="RYS21" s="14"/>
      <c r="RYT21" s="15"/>
      <c r="RYU21" s="16"/>
      <c r="RYW21" s="14"/>
      <c r="RYX21" s="15"/>
      <c r="RYY21" s="16"/>
      <c r="RZA21" s="14"/>
      <c r="RZB21" s="15"/>
      <c r="RZC21" s="16"/>
      <c r="RZE21" s="14"/>
      <c r="RZF21" s="15"/>
      <c r="RZG21" s="16"/>
      <c r="RZI21" s="14"/>
      <c r="RZJ21" s="15"/>
      <c r="RZK21" s="16"/>
      <c r="RZM21" s="14"/>
      <c r="RZN21" s="15"/>
      <c r="RZO21" s="16"/>
      <c r="RZQ21" s="14"/>
      <c r="RZR21" s="15"/>
      <c r="RZS21" s="16"/>
      <c r="RZU21" s="14"/>
      <c r="RZV21" s="15"/>
      <c r="RZW21" s="16"/>
      <c r="RZY21" s="14"/>
      <c r="RZZ21" s="15"/>
      <c r="SAA21" s="16"/>
      <c r="SAC21" s="14"/>
      <c r="SAD21" s="15"/>
      <c r="SAE21" s="16"/>
      <c r="SAG21" s="14"/>
      <c r="SAH21" s="15"/>
      <c r="SAI21" s="16"/>
      <c r="SAK21" s="14"/>
      <c r="SAL21" s="15"/>
      <c r="SAM21" s="16"/>
      <c r="SAO21" s="14"/>
      <c r="SAP21" s="15"/>
      <c r="SAQ21" s="16"/>
      <c r="SAS21" s="14"/>
      <c r="SAT21" s="15"/>
      <c r="SAU21" s="16"/>
      <c r="SAW21" s="14"/>
      <c r="SAX21" s="15"/>
      <c r="SAY21" s="16"/>
      <c r="SBA21" s="14"/>
      <c r="SBB21" s="15"/>
      <c r="SBC21" s="16"/>
      <c r="SBE21" s="14"/>
      <c r="SBF21" s="15"/>
      <c r="SBG21" s="16"/>
      <c r="SBI21" s="14"/>
      <c r="SBJ21" s="15"/>
      <c r="SBK21" s="16"/>
      <c r="SBM21" s="14"/>
      <c r="SBN21" s="15"/>
      <c r="SBO21" s="16"/>
      <c r="SBQ21" s="14"/>
      <c r="SBR21" s="15"/>
      <c r="SBS21" s="16"/>
      <c r="SBU21" s="14"/>
      <c r="SBV21" s="15"/>
      <c r="SBW21" s="16"/>
      <c r="SBY21" s="14"/>
      <c r="SBZ21" s="15"/>
      <c r="SCA21" s="16"/>
      <c r="SCC21" s="14"/>
      <c r="SCD21" s="15"/>
      <c r="SCE21" s="16"/>
      <c r="SCG21" s="14"/>
      <c r="SCH21" s="15"/>
      <c r="SCI21" s="16"/>
      <c r="SCK21" s="14"/>
      <c r="SCL21" s="15"/>
      <c r="SCM21" s="16"/>
      <c r="SCO21" s="14"/>
      <c r="SCP21" s="15"/>
      <c r="SCQ21" s="16"/>
      <c r="SCS21" s="14"/>
      <c r="SCT21" s="15"/>
      <c r="SCU21" s="16"/>
      <c r="SCW21" s="14"/>
      <c r="SCX21" s="15"/>
      <c r="SCY21" s="16"/>
      <c r="SDA21" s="14"/>
      <c r="SDB21" s="15"/>
      <c r="SDC21" s="16"/>
      <c r="SDE21" s="14"/>
      <c r="SDF21" s="15"/>
      <c r="SDG21" s="16"/>
      <c r="SDI21" s="14"/>
      <c r="SDJ21" s="15"/>
      <c r="SDK21" s="16"/>
      <c r="SDM21" s="14"/>
      <c r="SDN21" s="15"/>
      <c r="SDO21" s="16"/>
      <c r="SDQ21" s="14"/>
      <c r="SDR21" s="15"/>
      <c r="SDS21" s="16"/>
      <c r="SDU21" s="14"/>
      <c r="SDV21" s="15"/>
      <c r="SDW21" s="16"/>
      <c r="SDY21" s="14"/>
      <c r="SDZ21" s="15"/>
      <c r="SEA21" s="16"/>
      <c r="SEC21" s="14"/>
      <c r="SED21" s="15"/>
      <c r="SEE21" s="16"/>
      <c r="SEG21" s="14"/>
      <c r="SEH21" s="15"/>
      <c r="SEI21" s="16"/>
      <c r="SEK21" s="14"/>
      <c r="SEL21" s="15"/>
      <c r="SEM21" s="16"/>
      <c r="SEO21" s="14"/>
      <c r="SEP21" s="15"/>
      <c r="SEQ21" s="16"/>
      <c r="SES21" s="14"/>
      <c r="SET21" s="15"/>
      <c r="SEU21" s="16"/>
      <c r="SEW21" s="14"/>
      <c r="SEX21" s="15"/>
      <c r="SEY21" s="16"/>
      <c r="SFA21" s="14"/>
      <c r="SFB21" s="15"/>
      <c r="SFC21" s="16"/>
      <c r="SFE21" s="14"/>
      <c r="SFF21" s="15"/>
      <c r="SFG21" s="16"/>
      <c r="SFI21" s="14"/>
      <c r="SFJ21" s="15"/>
      <c r="SFK21" s="16"/>
      <c r="SFM21" s="14"/>
      <c r="SFN21" s="15"/>
      <c r="SFO21" s="16"/>
      <c r="SFQ21" s="14"/>
      <c r="SFR21" s="15"/>
      <c r="SFS21" s="16"/>
      <c r="SFU21" s="14"/>
      <c r="SFV21" s="15"/>
      <c r="SFW21" s="16"/>
      <c r="SFY21" s="14"/>
      <c r="SFZ21" s="15"/>
      <c r="SGA21" s="16"/>
      <c r="SGC21" s="14"/>
      <c r="SGD21" s="15"/>
      <c r="SGE21" s="16"/>
      <c r="SGG21" s="14"/>
      <c r="SGH21" s="15"/>
      <c r="SGI21" s="16"/>
      <c r="SGK21" s="14"/>
      <c r="SGL21" s="15"/>
      <c r="SGM21" s="16"/>
      <c r="SGO21" s="14"/>
      <c r="SGP21" s="15"/>
      <c r="SGQ21" s="16"/>
      <c r="SGS21" s="14"/>
      <c r="SGT21" s="15"/>
      <c r="SGU21" s="16"/>
      <c r="SGW21" s="14"/>
      <c r="SGX21" s="15"/>
      <c r="SGY21" s="16"/>
      <c r="SHA21" s="14"/>
      <c r="SHB21" s="15"/>
      <c r="SHC21" s="16"/>
      <c r="SHE21" s="14"/>
      <c r="SHF21" s="15"/>
      <c r="SHG21" s="16"/>
      <c r="SHI21" s="14"/>
      <c r="SHJ21" s="15"/>
      <c r="SHK21" s="16"/>
      <c r="SHM21" s="14"/>
      <c r="SHN21" s="15"/>
      <c r="SHO21" s="16"/>
      <c r="SHQ21" s="14"/>
      <c r="SHR21" s="15"/>
      <c r="SHS21" s="16"/>
      <c r="SHU21" s="14"/>
      <c r="SHV21" s="15"/>
      <c r="SHW21" s="16"/>
      <c r="SHY21" s="14"/>
      <c r="SHZ21" s="15"/>
      <c r="SIA21" s="16"/>
      <c r="SIC21" s="14"/>
      <c r="SID21" s="15"/>
      <c r="SIE21" s="16"/>
      <c r="SIG21" s="14"/>
      <c r="SIH21" s="15"/>
      <c r="SII21" s="16"/>
      <c r="SIK21" s="14"/>
      <c r="SIL21" s="15"/>
      <c r="SIM21" s="16"/>
      <c r="SIO21" s="14"/>
      <c r="SIP21" s="15"/>
      <c r="SIQ21" s="16"/>
      <c r="SIS21" s="14"/>
      <c r="SIT21" s="15"/>
      <c r="SIU21" s="16"/>
      <c r="SIW21" s="14"/>
      <c r="SIX21" s="15"/>
      <c r="SIY21" s="16"/>
      <c r="SJA21" s="14"/>
      <c r="SJB21" s="15"/>
      <c r="SJC21" s="16"/>
      <c r="SJE21" s="14"/>
      <c r="SJF21" s="15"/>
      <c r="SJG21" s="16"/>
      <c r="SJI21" s="14"/>
      <c r="SJJ21" s="15"/>
      <c r="SJK21" s="16"/>
      <c r="SJM21" s="14"/>
      <c r="SJN21" s="15"/>
      <c r="SJO21" s="16"/>
      <c r="SJQ21" s="14"/>
      <c r="SJR21" s="15"/>
      <c r="SJS21" s="16"/>
      <c r="SJU21" s="14"/>
      <c r="SJV21" s="15"/>
      <c r="SJW21" s="16"/>
      <c r="SJY21" s="14"/>
      <c r="SJZ21" s="15"/>
      <c r="SKA21" s="16"/>
      <c r="SKC21" s="14"/>
      <c r="SKD21" s="15"/>
      <c r="SKE21" s="16"/>
      <c r="SKG21" s="14"/>
      <c r="SKH21" s="15"/>
      <c r="SKI21" s="16"/>
      <c r="SKK21" s="14"/>
      <c r="SKL21" s="15"/>
      <c r="SKM21" s="16"/>
      <c r="SKO21" s="14"/>
      <c r="SKP21" s="15"/>
      <c r="SKQ21" s="16"/>
      <c r="SKS21" s="14"/>
      <c r="SKT21" s="15"/>
      <c r="SKU21" s="16"/>
      <c r="SKW21" s="14"/>
      <c r="SKX21" s="15"/>
      <c r="SKY21" s="16"/>
      <c r="SLA21" s="14"/>
      <c r="SLB21" s="15"/>
      <c r="SLC21" s="16"/>
      <c r="SLE21" s="14"/>
      <c r="SLF21" s="15"/>
      <c r="SLG21" s="16"/>
      <c r="SLI21" s="14"/>
      <c r="SLJ21" s="15"/>
      <c r="SLK21" s="16"/>
      <c r="SLM21" s="14"/>
      <c r="SLN21" s="15"/>
      <c r="SLO21" s="16"/>
      <c r="SLQ21" s="14"/>
      <c r="SLR21" s="15"/>
      <c r="SLS21" s="16"/>
      <c r="SLU21" s="14"/>
      <c r="SLV21" s="15"/>
      <c r="SLW21" s="16"/>
      <c r="SLY21" s="14"/>
      <c r="SLZ21" s="15"/>
      <c r="SMA21" s="16"/>
      <c r="SMC21" s="14"/>
      <c r="SMD21" s="15"/>
      <c r="SME21" s="16"/>
      <c r="SMG21" s="14"/>
      <c r="SMH21" s="15"/>
      <c r="SMI21" s="16"/>
      <c r="SMK21" s="14"/>
      <c r="SML21" s="15"/>
      <c r="SMM21" s="16"/>
      <c r="SMO21" s="14"/>
      <c r="SMP21" s="15"/>
      <c r="SMQ21" s="16"/>
      <c r="SMS21" s="14"/>
      <c r="SMT21" s="15"/>
      <c r="SMU21" s="16"/>
      <c r="SMW21" s="14"/>
      <c r="SMX21" s="15"/>
      <c r="SMY21" s="16"/>
      <c r="SNA21" s="14"/>
      <c r="SNB21" s="15"/>
      <c r="SNC21" s="16"/>
      <c r="SNE21" s="14"/>
      <c r="SNF21" s="15"/>
      <c r="SNG21" s="16"/>
      <c r="SNI21" s="14"/>
      <c r="SNJ21" s="15"/>
      <c r="SNK21" s="16"/>
      <c r="SNM21" s="14"/>
      <c r="SNN21" s="15"/>
      <c r="SNO21" s="16"/>
      <c r="SNQ21" s="14"/>
      <c r="SNR21" s="15"/>
      <c r="SNS21" s="16"/>
      <c r="SNU21" s="14"/>
      <c r="SNV21" s="15"/>
      <c r="SNW21" s="16"/>
      <c r="SNY21" s="14"/>
      <c r="SNZ21" s="15"/>
      <c r="SOA21" s="16"/>
      <c r="SOC21" s="14"/>
      <c r="SOD21" s="15"/>
      <c r="SOE21" s="16"/>
      <c r="SOG21" s="14"/>
      <c r="SOH21" s="15"/>
      <c r="SOI21" s="16"/>
      <c r="SOK21" s="14"/>
      <c r="SOL21" s="15"/>
      <c r="SOM21" s="16"/>
      <c r="SOO21" s="14"/>
      <c r="SOP21" s="15"/>
      <c r="SOQ21" s="16"/>
      <c r="SOS21" s="14"/>
      <c r="SOT21" s="15"/>
      <c r="SOU21" s="16"/>
      <c r="SOW21" s="14"/>
      <c r="SOX21" s="15"/>
      <c r="SOY21" s="16"/>
      <c r="SPA21" s="14"/>
      <c r="SPB21" s="15"/>
      <c r="SPC21" s="16"/>
      <c r="SPE21" s="14"/>
      <c r="SPF21" s="15"/>
      <c r="SPG21" s="16"/>
      <c r="SPI21" s="14"/>
      <c r="SPJ21" s="15"/>
      <c r="SPK21" s="16"/>
      <c r="SPM21" s="14"/>
      <c r="SPN21" s="15"/>
      <c r="SPO21" s="16"/>
      <c r="SPQ21" s="14"/>
      <c r="SPR21" s="15"/>
      <c r="SPS21" s="16"/>
      <c r="SPU21" s="14"/>
      <c r="SPV21" s="15"/>
      <c r="SPW21" s="16"/>
      <c r="SPY21" s="14"/>
      <c r="SPZ21" s="15"/>
      <c r="SQA21" s="16"/>
      <c r="SQC21" s="14"/>
      <c r="SQD21" s="15"/>
      <c r="SQE21" s="16"/>
      <c r="SQG21" s="14"/>
      <c r="SQH21" s="15"/>
      <c r="SQI21" s="16"/>
      <c r="SQK21" s="14"/>
      <c r="SQL21" s="15"/>
      <c r="SQM21" s="16"/>
      <c r="SQO21" s="14"/>
      <c r="SQP21" s="15"/>
      <c r="SQQ21" s="16"/>
      <c r="SQS21" s="14"/>
      <c r="SQT21" s="15"/>
      <c r="SQU21" s="16"/>
      <c r="SQW21" s="14"/>
      <c r="SQX21" s="15"/>
      <c r="SQY21" s="16"/>
      <c r="SRA21" s="14"/>
      <c r="SRB21" s="15"/>
      <c r="SRC21" s="16"/>
      <c r="SRE21" s="14"/>
      <c r="SRF21" s="15"/>
      <c r="SRG21" s="16"/>
      <c r="SRI21" s="14"/>
      <c r="SRJ21" s="15"/>
      <c r="SRK21" s="16"/>
      <c r="SRM21" s="14"/>
      <c r="SRN21" s="15"/>
      <c r="SRO21" s="16"/>
      <c r="SRQ21" s="14"/>
      <c r="SRR21" s="15"/>
      <c r="SRS21" s="16"/>
      <c r="SRU21" s="14"/>
      <c r="SRV21" s="15"/>
      <c r="SRW21" s="16"/>
      <c r="SRY21" s="14"/>
      <c r="SRZ21" s="15"/>
      <c r="SSA21" s="16"/>
      <c r="SSC21" s="14"/>
      <c r="SSD21" s="15"/>
      <c r="SSE21" s="16"/>
      <c r="SSG21" s="14"/>
      <c r="SSH21" s="15"/>
      <c r="SSI21" s="16"/>
      <c r="SSK21" s="14"/>
      <c r="SSL21" s="15"/>
      <c r="SSM21" s="16"/>
      <c r="SSO21" s="14"/>
      <c r="SSP21" s="15"/>
      <c r="SSQ21" s="16"/>
      <c r="SSS21" s="14"/>
      <c r="SST21" s="15"/>
      <c r="SSU21" s="16"/>
      <c r="SSW21" s="14"/>
      <c r="SSX21" s="15"/>
      <c r="SSY21" s="16"/>
      <c r="STA21" s="14"/>
      <c r="STB21" s="15"/>
      <c r="STC21" s="16"/>
      <c r="STE21" s="14"/>
      <c r="STF21" s="15"/>
      <c r="STG21" s="16"/>
      <c r="STI21" s="14"/>
      <c r="STJ21" s="15"/>
      <c r="STK21" s="16"/>
      <c r="STM21" s="14"/>
      <c r="STN21" s="15"/>
      <c r="STO21" s="16"/>
      <c r="STQ21" s="14"/>
      <c r="STR21" s="15"/>
      <c r="STS21" s="16"/>
      <c r="STU21" s="14"/>
      <c r="STV21" s="15"/>
      <c r="STW21" s="16"/>
      <c r="STY21" s="14"/>
      <c r="STZ21" s="15"/>
      <c r="SUA21" s="16"/>
      <c r="SUC21" s="14"/>
      <c r="SUD21" s="15"/>
      <c r="SUE21" s="16"/>
      <c r="SUG21" s="14"/>
      <c r="SUH21" s="15"/>
      <c r="SUI21" s="16"/>
      <c r="SUK21" s="14"/>
      <c r="SUL21" s="15"/>
      <c r="SUM21" s="16"/>
      <c r="SUO21" s="14"/>
      <c r="SUP21" s="15"/>
      <c r="SUQ21" s="16"/>
      <c r="SUS21" s="14"/>
      <c r="SUT21" s="15"/>
      <c r="SUU21" s="16"/>
      <c r="SUW21" s="14"/>
      <c r="SUX21" s="15"/>
      <c r="SUY21" s="16"/>
      <c r="SVA21" s="14"/>
      <c r="SVB21" s="15"/>
      <c r="SVC21" s="16"/>
      <c r="SVE21" s="14"/>
      <c r="SVF21" s="15"/>
      <c r="SVG21" s="16"/>
      <c r="SVI21" s="14"/>
      <c r="SVJ21" s="15"/>
      <c r="SVK21" s="16"/>
      <c r="SVM21" s="14"/>
      <c r="SVN21" s="15"/>
      <c r="SVO21" s="16"/>
      <c r="SVQ21" s="14"/>
      <c r="SVR21" s="15"/>
      <c r="SVS21" s="16"/>
      <c r="SVU21" s="14"/>
      <c r="SVV21" s="15"/>
      <c r="SVW21" s="16"/>
      <c r="SVY21" s="14"/>
      <c r="SVZ21" s="15"/>
      <c r="SWA21" s="16"/>
      <c r="SWC21" s="14"/>
      <c r="SWD21" s="15"/>
      <c r="SWE21" s="16"/>
      <c r="SWG21" s="14"/>
      <c r="SWH21" s="15"/>
      <c r="SWI21" s="16"/>
      <c r="SWK21" s="14"/>
      <c r="SWL21" s="15"/>
      <c r="SWM21" s="16"/>
      <c r="SWO21" s="14"/>
      <c r="SWP21" s="15"/>
      <c r="SWQ21" s="16"/>
      <c r="SWS21" s="14"/>
      <c r="SWT21" s="15"/>
      <c r="SWU21" s="16"/>
      <c r="SWW21" s="14"/>
      <c r="SWX21" s="15"/>
      <c r="SWY21" s="16"/>
      <c r="SXA21" s="14"/>
      <c r="SXB21" s="15"/>
      <c r="SXC21" s="16"/>
      <c r="SXE21" s="14"/>
      <c r="SXF21" s="15"/>
      <c r="SXG21" s="16"/>
      <c r="SXI21" s="14"/>
      <c r="SXJ21" s="15"/>
      <c r="SXK21" s="16"/>
      <c r="SXM21" s="14"/>
      <c r="SXN21" s="15"/>
      <c r="SXO21" s="16"/>
      <c r="SXQ21" s="14"/>
      <c r="SXR21" s="15"/>
      <c r="SXS21" s="16"/>
      <c r="SXU21" s="14"/>
      <c r="SXV21" s="15"/>
      <c r="SXW21" s="16"/>
      <c r="SXY21" s="14"/>
      <c r="SXZ21" s="15"/>
      <c r="SYA21" s="16"/>
      <c r="SYC21" s="14"/>
      <c r="SYD21" s="15"/>
      <c r="SYE21" s="16"/>
      <c r="SYG21" s="14"/>
      <c r="SYH21" s="15"/>
      <c r="SYI21" s="16"/>
      <c r="SYK21" s="14"/>
      <c r="SYL21" s="15"/>
      <c r="SYM21" s="16"/>
      <c r="SYO21" s="14"/>
      <c r="SYP21" s="15"/>
      <c r="SYQ21" s="16"/>
      <c r="SYS21" s="14"/>
      <c r="SYT21" s="15"/>
      <c r="SYU21" s="16"/>
      <c r="SYW21" s="14"/>
      <c r="SYX21" s="15"/>
      <c r="SYY21" s="16"/>
      <c r="SZA21" s="14"/>
      <c r="SZB21" s="15"/>
      <c r="SZC21" s="16"/>
      <c r="SZE21" s="14"/>
      <c r="SZF21" s="15"/>
      <c r="SZG21" s="16"/>
      <c r="SZI21" s="14"/>
      <c r="SZJ21" s="15"/>
      <c r="SZK21" s="16"/>
      <c r="SZM21" s="14"/>
      <c r="SZN21" s="15"/>
      <c r="SZO21" s="16"/>
      <c r="SZQ21" s="14"/>
      <c r="SZR21" s="15"/>
      <c r="SZS21" s="16"/>
      <c r="SZU21" s="14"/>
      <c r="SZV21" s="15"/>
      <c r="SZW21" s="16"/>
      <c r="SZY21" s="14"/>
      <c r="SZZ21" s="15"/>
      <c r="TAA21" s="16"/>
      <c r="TAC21" s="14"/>
      <c r="TAD21" s="15"/>
      <c r="TAE21" s="16"/>
      <c r="TAG21" s="14"/>
      <c r="TAH21" s="15"/>
      <c r="TAI21" s="16"/>
      <c r="TAK21" s="14"/>
      <c r="TAL21" s="15"/>
      <c r="TAM21" s="16"/>
      <c r="TAO21" s="14"/>
      <c r="TAP21" s="15"/>
      <c r="TAQ21" s="16"/>
      <c r="TAS21" s="14"/>
      <c r="TAT21" s="15"/>
      <c r="TAU21" s="16"/>
      <c r="TAW21" s="14"/>
      <c r="TAX21" s="15"/>
      <c r="TAY21" s="16"/>
      <c r="TBA21" s="14"/>
      <c r="TBB21" s="15"/>
      <c r="TBC21" s="16"/>
      <c r="TBE21" s="14"/>
      <c r="TBF21" s="15"/>
      <c r="TBG21" s="16"/>
      <c r="TBI21" s="14"/>
      <c r="TBJ21" s="15"/>
      <c r="TBK21" s="16"/>
      <c r="TBM21" s="14"/>
      <c r="TBN21" s="15"/>
      <c r="TBO21" s="16"/>
      <c r="TBQ21" s="14"/>
      <c r="TBR21" s="15"/>
      <c r="TBS21" s="16"/>
      <c r="TBU21" s="14"/>
      <c r="TBV21" s="15"/>
      <c r="TBW21" s="16"/>
      <c r="TBY21" s="14"/>
      <c r="TBZ21" s="15"/>
      <c r="TCA21" s="16"/>
      <c r="TCC21" s="14"/>
      <c r="TCD21" s="15"/>
      <c r="TCE21" s="16"/>
      <c r="TCG21" s="14"/>
      <c r="TCH21" s="15"/>
      <c r="TCI21" s="16"/>
      <c r="TCK21" s="14"/>
      <c r="TCL21" s="15"/>
      <c r="TCM21" s="16"/>
      <c r="TCO21" s="14"/>
      <c r="TCP21" s="15"/>
      <c r="TCQ21" s="16"/>
      <c r="TCS21" s="14"/>
      <c r="TCT21" s="15"/>
      <c r="TCU21" s="16"/>
      <c r="TCW21" s="14"/>
      <c r="TCX21" s="15"/>
      <c r="TCY21" s="16"/>
      <c r="TDA21" s="14"/>
      <c r="TDB21" s="15"/>
      <c r="TDC21" s="16"/>
      <c r="TDE21" s="14"/>
      <c r="TDF21" s="15"/>
      <c r="TDG21" s="16"/>
      <c r="TDI21" s="14"/>
      <c r="TDJ21" s="15"/>
      <c r="TDK21" s="16"/>
      <c r="TDM21" s="14"/>
      <c r="TDN21" s="15"/>
      <c r="TDO21" s="16"/>
      <c r="TDQ21" s="14"/>
      <c r="TDR21" s="15"/>
      <c r="TDS21" s="16"/>
      <c r="TDU21" s="14"/>
      <c r="TDV21" s="15"/>
      <c r="TDW21" s="16"/>
      <c r="TDY21" s="14"/>
      <c r="TDZ21" s="15"/>
      <c r="TEA21" s="16"/>
      <c r="TEC21" s="14"/>
      <c r="TED21" s="15"/>
      <c r="TEE21" s="16"/>
      <c r="TEG21" s="14"/>
      <c r="TEH21" s="15"/>
      <c r="TEI21" s="16"/>
      <c r="TEK21" s="14"/>
      <c r="TEL21" s="15"/>
      <c r="TEM21" s="16"/>
      <c r="TEO21" s="14"/>
      <c r="TEP21" s="15"/>
      <c r="TEQ21" s="16"/>
      <c r="TES21" s="14"/>
      <c r="TET21" s="15"/>
      <c r="TEU21" s="16"/>
      <c r="TEW21" s="14"/>
      <c r="TEX21" s="15"/>
      <c r="TEY21" s="16"/>
      <c r="TFA21" s="14"/>
      <c r="TFB21" s="15"/>
      <c r="TFC21" s="16"/>
      <c r="TFE21" s="14"/>
      <c r="TFF21" s="15"/>
      <c r="TFG21" s="16"/>
      <c r="TFI21" s="14"/>
      <c r="TFJ21" s="15"/>
      <c r="TFK21" s="16"/>
      <c r="TFM21" s="14"/>
      <c r="TFN21" s="15"/>
      <c r="TFO21" s="16"/>
      <c r="TFQ21" s="14"/>
      <c r="TFR21" s="15"/>
      <c r="TFS21" s="16"/>
      <c r="TFU21" s="14"/>
      <c r="TFV21" s="15"/>
      <c r="TFW21" s="16"/>
      <c r="TFY21" s="14"/>
      <c r="TFZ21" s="15"/>
      <c r="TGA21" s="16"/>
      <c r="TGC21" s="14"/>
      <c r="TGD21" s="15"/>
      <c r="TGE21" s="16"/>
      <c r="TGG21" s="14"/>
      <c r="TGH21" s="15"/>
      <c r="TGI21" s="16"/>
      <c r="TGK21" s="14"/>
      <c r="TGL21" s="15"/>
      <c r="TGM21" s="16"/>
      <c r="TGO21" s="14"/>
      <c r="TGP21" s="15"/>
      <c r="TGQ21" s="16"/>
      <c r="TGS21" s="14"/>
      <c r="TGT21" s="15"/>
      <c r="TGU21" s="16"/>
      <c r="TGW21" s="14"/>
      <c r="TGX21" s="15"/>
      <c r="TGY21" s="16"/>
      <c r="THA21" s="14"/>
      <c r="THB21" s="15"/>
      <c r="THC21" s="16"/>
      <c r="THE21" s="14"/>
      <c r="THF21" s="15"/>
      <c r="THG21" s="16"/>
      <c r="THI21" s="14"/>
      <c r="THJ21" s="15"/>
      <c r="THK21" s="16"/>
      <c r="THM21" s="14"/>
      <c r="THN21" s="15"/>
      <c r="THO21" s="16"/>
      <c r="THQ21" s="14"/>
      <c r="THR21" s="15"/>
      <c r="THS21" s="16"/>
      <c r="THU21" s="14"/>
      <c r="THV21" s="15"/>
      <c r="THW21" s="16"/>
      <c r="THY21" s="14"/>
      <c r="THZ21" s="15"/>
      <c r="TIA21" s="16"/>
      <c r="TIC21" s="14"/>
      <c r="TID21" s="15"/>
      <c r="TIE21" s="16"/>
      <c r="TIG21" s="14"/>
      <c r="TIH21" s="15"/>
      <c r="TII21" s="16"/>
      <c r="TIK21" s="14"/>
      <c r="TIL21" s="15"/>
      <c r="TIM21" s="16"/>
      <c r="TIO21" s="14"/>
      <c r="TIP21" s="15"/>
      <c r="TIQ21" s="16"/>
      <c r="TIS21" s="14"/>
      <c r="TIT21" s="15"/>
      <c r="TIU21" s="16"/>
      <c r="TIW21" s="14"/>
      <c r="TIX21" s="15"/>
      <c r="TIY21" s="16"/>
      <c r="TJA21" s="14"/>
      <c r="TJB21" s="15"/>
      <c r="TJC21" s="16"/>
      <c r="TJE21" s="14"/>
      <c r="TJF21" s="15"/>
      <c r="TJG21" s="16"/>
      <c r="TJI21" s="14"/>
      <c r="TJJ21" s="15"/>
      <c r="TJK21" s="16"/>
      <c r="TJM21" s="14"/>
      <c r="TJN21" s="15"/>
      <c r="TJO21" s="16"/>
      <c r="TJQ21" s="14"/>
      <c r="TJR21" s="15"/>
      <c r="TJS21" s="16"/>
      <c r="TJU21" s="14"/>
      <c r="TJV21" s="15"/>
      <c r="TJW21" s="16"/>
      <c r="TJY21" s="14"/>
      <c r="TJZ21" s="15"/>
      <c r="TKA21" s="16"/>
      <c r="TKC21" s="14"/>
      <c r="TKD21" s="15"/>
      <c r="TKE21" s="16"/>
      <c r="TKG21" s="14"/>
      <c r="TKH21" s="15"/>
      <c r="TKI21" s="16"/>
      <c r="TKK21" s="14"/>
      <c r="TKL21" s="15"/>
      <c r="TKM21" s="16"/>
      <c r="TKO21" s="14"/>
      <c r="TKP21" s="15"/>
      <c r="TKQ21" s="16"/>
      <c r="TKS21" s="14"/>
      <c r="TKT21" s="15"/>
      <c r="TKU21" s="16"/>
      <c r="TKW21" s="14"/>
      <c r="TKX21" s="15"/>
      <c r="TKY21" s="16"/>
      <c r="TLA21" s="14"/>
      <c r="TLB21" s="15"/>
      <c r="TLC21" s="16"/>
      <c r="TLE21" s="14"/>
      <c r="TLF21" s="15"/>
      <c r="TLG21" s="16"/>
      <c r="TLI21" s="14"/>
      <c r="TLJ21" s="15"/>
      <c r="TLK21" s="16"/>
      <c r="TLM21" s="14"/>
      <c r="TLN21" s="15"/>
      <c r="TLO21" s="16"/>
      <c r="TLQ21" s="14"/>
      <c r="TLR21" s="15"/>
      <c r="TLS21" s="16"/>
      <c r="TLU21" s="14"/>
      <c r="TLV21" s="15"/>
      <c r="TLW21" s="16"/>
      <c r="TLY21" s="14"/>
      <c r="TLZ21" s="15"/>
      <c r="TMA21" s="16"/>
      <c r="TMC21" s="14"/>
      <c r="TMD21" s="15"/>
      <c r="TME21" s="16"/>
      <c r="TMG21" s="14"/>
      <c r="TMH21" s="15"/>
      <c r="TMI21" s="16"/>
      <c r="TMK21" s="14"/>
      <c r="TML21" s="15"/>
      <c r="TMM21" s="16"/>
      <c r="TMO21" s="14"/>
      <c r="TMP21" s="15"/>
      <c r="TMQ21" s="16"/>
      <c r="TMS21" s="14"/>
      <c r="TMT21" s="15"/>
      <c r="TMU21" s="16"/>
      <c r="TMW21" s="14"/>
      <c r="TMX21" s="15"/>
      <c r="TMY21" s="16"/>
      <c r="TNA21" s="14"/>
      <c r="TNB21" s="15"/>
      <c r="TNC21" s="16"/>
      <c r="TNE21" s="14"/>
      <c r="TNF21" s="15"/>
      <c r="TNG21" s="16"/>
      <c r="TNI21" s="14"/>
      <c r="TNJ21" s="15"/>
      <c r="TNK21" s="16"/>
      <c r="TNM21" s="14"/>
      <c r="TNN21" s="15"/>
      <c r="TNO21" s="16"/>
      <c r="TNQ21" s="14"/>
      <c r="TNR21" s="15"/>
      <c r="TNS21" s="16"/>
      <c r="TNU21" s="14"/>
      <c r="TNV21" s="15"/>
      <c r="TNW21" s="16"/>
      <c r="TNY21" s="14"/>
      <c r="TNZ21" s="15"/>
      <c r="TOA21" s="16"/>
      <c r="TOC21" s="14"/>
      <c r="TOD21" s="15"/>
      <c r="TOE21" s="16"/>
      <c r="TOG21" s="14"/>
      <c r="TOH21" s="15"/>
      <c r="TOI21" s="16"/>
      <c r="TOK21" s="14"/>
      <c r="TOL21" s="15"/>
      <c r="TOM21" s="16"/>
      <c r="TOO21" s="14"/>
      <c r="TOP21" s="15"/>
      <c r="TOQ21" s="16"/>
      <c r="TOS21" s="14"/>
      <c r="TOT21" s="15"/>
      <c r="TOU21" s="16"/>
      <c r="TOW21" s="14"/>
      <c r="TOX21" s="15"/>
      <c r="TOY21" s="16"/>
      <c r="TPA21" s="14"/>
      <c r="TPB21" s="15"/>
      <c r="TPC21" s="16"/>
      <c r="TPE21" s="14"/>
      <c r="TPF21" s="15"/>
      <c r="TPG21" s="16"/>
      <c r="TPI21" s="14"/>
      <c r="TPJ21" s="15"/>
      <c r="TPK21" s="16"/>
      <c r="TPM21" s="14"/>
      <c r="TPN21" s="15"/>
      <c r="TPO21" s="16"/>
      <c r="TPQ21" s="14"/>
      <c r="TPR21" s="15"/>
      <c r="TPS21" s="16"/>
      <c r="TPU21" s="14"/>
      <c r="TPV21" s="15"/>
      <c r="TPW21" s="16"/>
      <c r="TPY21" s="14"/>
      <c r="TPZ21" s="15"/>
      <c r="TQA21" s="16"/>
      <c r="TQC21" s="14"/>
      <c r="TQD21" s="15"/>
      <c r="TQE21" s="16"/>
      <c r="TQG21" s="14"/>
      <c r="TQH21" s="15"/>
      <c r="TQI21" s="16"/>
      <c r="TQK21" s="14"/>
      <c r="TQL21" s="15"/>
      <c r="TQM21" s="16"/>
      <c r="TQO21" s="14"/>
      <c r="TQP21" s="15"/>
      <c r="TQQ21" s="16"/>
      <c r="TQS21" s="14"/>
      <c r="TQT21" s="15"/>
      <c r="TQU21" s="16"/>
      <c r="TQW21" s="14"/>
      <c r="TQX21" s="15"/>
      <c r="TQY21" s="16"/>
      <c r="TRA21" s="14"/>
      <c r="TRB21" s="15"/>
      <c r="TRC21" s="16"/>
      <c r="TRE21" s="14"/>
      <c r="TRF21" s="15"/>
      <c r="TRG21" s="16"/>
      <c r="TRI21" s="14"/>
      <c r="TRJ21" s="15"/>
      <c r="TRK21" s="16"/>
      <c r="TRM21" s="14"/>
      <c r="TRN21" s="15"/>
      <c r="TRO21" s="16"/>
      <c r="TRQ21" s="14"/>
      <c r="TRR21" s="15"/>
      <c r="TRS21" s="16"/>
      <c r="TRU21" s="14"/>
      <c r="TRV21" s="15"/>
      <c r="TRW21" s="16"/>
      <c r="TRY21" s="14"/>
      <c r="TRZ21" s="15"/>
      <c r="TSA21" s="16"/>
      <c r="TSC21" s="14"/>
      <c r="TSD21" s="15"/>
      <c r="TSE21" s="16"/>
      <c r="TSG21" s="14"/>
      <c r="TSH21" s="15"/>
      <c r="TSI21" s="16"/>
      <c r="TSK21" s="14"/>
      <c r="TSL21" s="15"/>
      <c r="TSM21" s="16"/>
      <c r="TSO21" s="14"/>
      <c r="TSP21" s="15"/>
      <c r="TSQ21" s="16"/>
      <c r="TSS21" s="14"/>
      <c r="TST21" s="15"/>
      <c r="TSU21" s="16"/>
      <c r="TSW21" s="14"/>
      <c r="TSX21" s="15"/>
      <c r="TSY21" s="16"/>
      <c r="TTA21" s="14"/>
      <c r="TTB21" s="15"/>
      <c r="TTC21" s="16"/>
      <c r="TTE21" s="14"/>
      <c r="TTF21" s="15"/>
      <c r="TTG21" s="16"/>
      <c r="TTI21" s="14"/>
      <c r="TTJ21" s="15"/>
      <c r="TTK21" s="16"/>
      <c r="TTM21" s="14"/>
      <c r="TTN21" s="15"/>
      <c r="TTO21" s="16"/>
      <c r="TTQ21" s="14"/>
      <c r="TTR21" s="15"/>
      <c r="TTS21" s="16"/>
      <c r="TTU21" s="14"/>
      <c r="TTV21" s="15"/>
      <c r="TTW21" s="16"/>
      <c r="TTY21" s="14"/>
      <c r="TTZ21" s="15"/>
      <c r="TUA21" s="16"/>
      <c r="TUC21" s="14"/>
      <c r="TUD21" s="15"/>
      <c r="TUE21" s="16"/>
      <c r="TUG21" s="14"/>
      <c r="TUH21" s="15"/>
      <c r="TUI21" s="16"/>
      <c r="TUK21" s="14"/>
      <c r="TUL21" s="15"/>
      <c r="TUM21" s="16"/>
      <c r="TUO21" s="14"/>
      <c r="TUP21" s="15"/>
      <c r="TUQ21" s="16"/>
      <c r="TUS21" s="14"/>
      <c r="TUT21" s="15"/>
      <c r="TUU21" s="16"/>
      <c r="TUW21" s="14"/>
      <c r="TUX21" s="15"/>
      <c r="TUY21" s="16"/>
      <c r="TVA21" s="14"/>
      <c r="TVB21" s="15"/>
      <c r="TVC21" s="16"/>
      <c r="TVE21" s="14"/>
      <c r="TVF21" s="15"/>
      <c r="TVG21" s="16"/>
      <c r="TVI21" s="14"/>
      <c r="TVJ21" s="15"/>
      <c r="TVK21" s="16"/>
      <c r="TVM21" s="14"/>
      <c r="TVN21" s="15"/>
      <c r="TVO21" s="16"/>
      <c r="TVQ21" s="14"/>
      <c r="TVR21" s="15"/>
      <c r="TVS21" s="16"/>
      <c r="TVU21" s="14"/>
      <c r="TVV21" s="15"/>
      <c r="TVW21" s="16"/>
      <c r="TVY21" s="14"/>
      <c r="TVZ21" s="15"/>
      <c r="TWA21" s="16"/>
      <c r="TWC21" s="14"/>
      <c r="TWD21" s="15"/>
      <c r="TWE21" s="16"/>
      <c r="TWG21" s="14"/>
      <c r="TWH21" s="15"/>
      <c r="TWI21" s="16"/>
      <c r="TWK21" s="14"/>
      <c r="TWL21" s="15"/>
      <c r="TWM21" s="16"/>
      <c r="TWO21" s="14"/>
      <c r="TWP21" s="15"/>
      <c r="TWQ21" s="16"/>
      <c r="TWS21" s="14"/>
      <c r="TWT21" s="15"/>
      <c r="TWU21" s="16"/>
      <c r="TWW21" s="14"/>
      <c r="TWX21" s="15"/>
      <c r="TWY21" s="16"/>
      <c r="TXA21" s="14"/>
      <c r="TXB21" s="15"/>
      <c r="TXC21" s="16"/>
      <c r="TXE21" s="14"/>
      <c r="TXF21" s="15"/>
      <c r="TXG21" s="16"/>
      <c r="TXI21" s="14"/>
      <c r="TXJ21" s="15"/>
      <c r="TXK21" s="16"/>
      <c r="TXM21" s="14"/>
      <c r="TXN21" s="15"/>
      <c r="TXO21" s="16"/>
      <c r="TXQ21" s="14"/>
      <c r="TXR21" s="15"/>
      <c r="TXS21" s="16"/>
      <c r="TXU21" s="14"/>
      <c r="TXV21" s="15"/>
      <c r="TXW21" s="16"/>
      <c r="TXY21" s="14"/>
      <c r="TXZ21" s="15"/>
      <c r="TYA21" s="16"/>
      <c r="TYC21" s="14"/>
      <c r="TYD21" s="15"/>
      <c r="TYE21" s="16"/>
      <c r="TYG21" s="14"/>
      <c r="TYH21" s="15"/>
      <c r="TYI21" s="16"/>
      <c r="TYK21" s="14"/>
      <c r="TYL21" s="15"/>
      <c r="TYM21" s="16"/>
      <c r="TYO21" s="14"/>
      <c r="TYP21" s="15"/>
      <c r="TYQ21" s="16"/>
      <c r="TYS21" s="14"/>
      <c r="TYT21" s="15"/>
      <c r="TYU21" s="16"/>
      <c r="TYW21" s="14"/>
      <c r="TYX21" s="15"/>
      <c r="TYY21" s="16"/>
      <c r="TZA21" s="14"/>
      <c r="TZB21" s="15"/>
      <c r="TZC21" s="16"/>
      <c r="TZE21" s="14"/>
      <c r="TZF21" s="15"/>
      <c r="TZG21" s="16"/>
      <c r="TZI21" s="14"/>
      <c r="TZJ21" s="15"/>
      <c r="TZK21" s="16"/>
      <c r="TZM21" s="14"/>
      <c r="TZN21" s="15"/>
      <c r="TZO21" s="16"/>
      <c r="TZQ21" s="14"/>
      <c r="TZR21" s="15"/>
      <c r="TZS21" s="16"/>
      <c r="TZU21" s="14"/>
      <c r="TZV21" s="15"/>
      <c r="TZW21" s="16"/>
      <c r="TZY21" s="14"/>
      <c r="TZZ21" s="15"/>
      <c r="UAA21" s="16"/>
      <c r="UAC21" s="14"/>
      <c r="UAD21" s="15"/>
      <c r="UAE21" s="16"/>
      <c r="UAG21" s="14"/>
      <c r="UAH21" s="15"/>
      <c r="UAI21" s="16"/>
      <c r="UAK21" s="14"/>
      <c r="UAL21" s="15"/>
      <c r="UAM21" s="16"/>
      <c r="UAO21" s="14"/>
      <c r="UAP21" s="15"/>
      <c r="UAQ21" s="16"/>
      <c r="UAS21" s="14"/>
      <c r="UAT21" s="15"/>
      <c r="UAU21" s="16"/>
      <c r="UAW21" s="14"/>
      <c r="UAX21" s="15"/>
      <c r="UAY21" s="16"/>
      <c r="UBA21" s="14"/>
      <c r="UBB21" s="15"/>
      <c r="UBC21" s="16"/>
      <c r="UBE21" s="14"/>
      <c r="UBF21" s="15"/>
      <c r="UBG21" s="16"/>
      <c r="UBI21" s="14"/>
      <c r="UBJ21" s="15"/>
      <c r="UBK21" s="16"/>
      <c r="UBM21" s="14"/>
      <c r="UBN21" s="15"/>
      <c r="UBO21" s="16"/>
      <c r="UBQ21" s="14"/>
      <c r="UBR21" s="15"/>
      <c r="UBS21" s="16"/>
      <c r="UBU21" s="14"/>
      <c r="UBV21" s="15"/>
      <c r="UBW21" s="16"/>
      <c r="UBY21" s="14"/>
      <c r="UBZ21" s="15"/>
      <c r="UCA21" s="16"/>
      <c r="UCC21" s="14"/>
      <c r="UCD21" s="15"/>
      <c r="UCE21" s="16"/>
      <c r="UCG21" s="14"/>
      <c r="UCH21" s="15"/>
      <c r="UCI21" s="16"/>
      <c r="UCK21" s="14"/>
      <c r="UCL21" s="15"/>
      <c r="UCM21" s="16"/>
      <c r="UCO21" s="14"/>
      <c r="UCP21" s="15"/>
      <c r="UCQ21" s="16"/>
      <c r="UCS21" s="14"/>
      <c r="UCT21" s="15"/>
      <c r="UCU21" s="16"/>
      <c r="UCW21" s="14"/>
      <c r="UCX21" s="15"/>
      <c r="UCY21" s="16"/>
      <c r="UDA21" s="14"/>
      <c r="UDB21" s="15"/>
      <c r="UDC21" s="16"/>
      <c r="UDE21" s="14"/>
      <c r="UDF21" s="15"/>
      <c r="UDG21" s="16"/>
      <c r="UDI21" s="14"/>
      <c r="UDJ21" s="15"/>
      <c r="UDK21" s="16"/>
      <c r="UDM21" s="14"/>
      <c r="UDN21" s="15"/>
      <c r="UDO21" s="16"/>
      <c r="UDQ21" s="14"/>
      <c r="UDR21" s="15"/>
      <c r="UDS21" s="16"/>
      <c r="UDU21" s="14"/>
      <c r="UDV21" s="15"/>
      <c r="UDW21" s="16"/>
      <c r="UDY21" s="14"/>
      <c r="UDZ21" s="15"/>
      <c r="UEA21" s="16"/>
      <c r="UEC21" s="14"/>
      <c r="UED21" s="15"/>
      <c r="UEE21" s="16"/>
      <c r="UEG21" s="14"/>
      <c r="UEH21" s="15"/>
      <c r="UEI21" s="16"/>
      <c r="UEK21" s="14"/>
      <c r="UEL21" s="15"/>
      <c r="UEM21" s="16"/>
      <c r="UEO21" s="14"/>
      <c r="UEP21" s="15"/>
      <c r="UEQ21" s="16"/>
      <c r="UES21" s="14"/>
      <c r="UET21" s="15"/>
      <c r="UEU21" s="16"/>
      <c r="UEW21" s="14"/>
      <c r="UEX21" s="15"/>
      <c r="UEY21" s="16"/>
      <c r="UFA21" s="14"/>
      <c r="UFB21" s="15"/>
      <c r="UFC21" s="16"/>
      <c r="UFE21" s="14"/>
      <c r="UFF21" s="15"/>
      <c r="UFG21" s="16"/>
      <c r="UFI21" s="14"/>
      <c r="UFJ21" s="15"/>
      <c r="UFK21" s="16"/>
      <c r="UFM21" s="14"/>
      <c r="UFN21" s="15"/>
      <c r="UFO21" s="16"/>
      <c r="UFQ21" s="14"/>
      <c r="UFR21" s="15"/>
      <c r="UFS21" s="16"/>
      <c r="UFU21" s="14"/>
      <c r="UFV21" s="15"/>
      <c r="UFW21" s="16"/>
      <c r="UFY21" s="14"/>
      <c r="UFZ21" s="15"/>
      <c r="UGA21" s="16"/>
      <c r="UGC21" s="14"/>
      <c r="UGD21" s="15"/>
      <c r="UGE21" s="16"/>
      <c r="UGG21" s="14"/>
      <c r="UGH21" s="15"/>
      <c r="UGI21" s="16"/>
      <c r="UGK21" s="14"/>
      <c r="UGL21" s="15"/>
      <c r="UGM21" s="16"/>
      <c r="UGO21" s="14"/>
      <c r="UGP21" s="15"/>
      <c r="UGQ21" s="16"/>
      <c r="UGS21" s="14"/>
      <c r="UGT21" s="15"/>
      <c r="UGU21" s="16"/>
      <c r="UGW21" s="14"/>
      <c r="UGX21" s="15"/>
      <c r="UGY21" s="16"/>
      <c r="UHA21" s="14"/>
      <c r="UHB21" s="15"/>
      <c r="UHC21" s="16"/>
      <c r="UHE21" s="14"/>
      <c r="UHF21" s="15"/>
      <c r="UHG21" s="16"/>
      <c r="UHI21" s="14"/>
      <c r="UHJ21" s="15"/>
      <c r="UHK21" s="16"/>
      <c r="UHM21" s="14"/>
      <c r="UHN21" s="15"/>
      <c r="UHO21" s="16"/>
      <c r="UHQ21" s="14"/>
      <c r="UHR21" s="15"/>
      <c r="UHS21" s="16"/>
      <c r="UHU21" s="14"/>
      <c r="UHV21" s="15"/>
      <c r="UHW21" s="16"/>
      <c r="UHY21" s="14"/>
      <c r="UHZ21" s="15"/>
      <c r="UIA21" s="16"/>
      <c r="UIC21" s="14"/>
      <c r="UID21" s="15"/>
      <c r="UIE21" s="16"/>
      <c r="UIG21" s="14"/>
      <c r="UIH21" s="15"/>
      <c r="UII21" s="16"/>
      <c r="UIK21" s="14"/>
      <c r="UIL21" s="15"/>
      <c r="UIM21" s="16"/>
      <c r="UIO21" s="14"/>
      <c r="UIP21" s="15"/>
      <c r="UIQ21" s="16"/>
      <c r="UIS21" s="14"/>
      <c r="UIT21" s="15"/>
      <c r="UIU21" s="16"/>
      <c r="UIW21" s="14"/>
      <c r="UIX21" s="15"/>
      <c r="UIY21" s="16"/>
      <c r="UJA21" s="14"/>
      <c r="UJB21" s="15"/>
      <c r="UJC21" s="16"/>
      <c r="UJE21" s="14"/>
      <c r="UJF21" s="15"/>
      <c r="UJG21" s="16"/>
      <c r="UJI21" s="14"/>
      <c r="UJJ21" s="15"/>
      <c r="UJK21" s="16"/>
      <c r="UJM21" s="14"/>
      <c r="UJN21" s="15"/>
      <c r="UJO21" s="16"/>
      <c r="UJQ21" s="14"/>
      <c r="UJR21" s="15"/>
      <c r="UJS21" s="16"/>
      <c r="UJU21" s="14"/>
      <c r="UJV21" s="15"/>
      <c r="UJW21" s="16"/>
      <c r="UJY21" s="14"/>
      <c r="UJZ21" s="15"/>
      <c r="UKA21" s="16"/>
      <c r="UKC21" s="14"/>
      <c r="UKD21" s="15"/>
      <c r="UKE21" s="16"/>
      <c r="UKG21" s="14"/>
      <c r="UKH21" s="15"/>
      <c r="UKI21" s="16"/>
      <c r="UKK21" s="14"/>
      <c r="UKL21" s="15"/>
      <c r="UKM21" s="16"/>
      <c r="UKO21" s="14"/>
      <c r="UKP21" s="15"/>
      <c r="UKQ21" s="16"/>
      <c r="UKS21" s="14"/>
      <c r="UKT21" s="15"/>
      <c r="UKU21" s="16"/>
      <c r="UKW21" s="14"/>
      <c r="UKX21" s="15"/>
      <c r="UKY21" s="16"/>
      <c r="ULA21" s="14"/>
      <c r="ULB21" s="15"/>
      <c r="ULC21" s="16"/>
      <c r="ULE21" s="14"/>
      <c r="ULF21" s="15"/>
      <c r="ULG21" s="16"/>
      <c r="ULI21" s="14"/>
      <c r="ULJ21" s="15"/>
      <c r="ULK21" s="16"/>
      <c r="ULM21" s="14"/>
      <c r="ULN21" s="15"/>
      <c r="ULO21" s="16"/>
      <c r="ULQ21" s="14"/>
      <c r="ULR21" s="15"/>
      <c r="ULS21" s="16"/>
      <c r="ULU21" s="14"/>
      <c r="ULV21" s="15"/>
      <c r="ULW21" s="16"/>
      <c r="ULY21" s="14"/>
      <c r="ULZ21" s="15"/>
      <c r="UMA21" s="16"/>
      <c r="UMC21" s="14"/>
      <c r="UMD21" s="15"/>
      <c r="UME21" s="16"/>
      <c r="UMG21" s="14"/>
      <c r="UMH21" s="15"/>
      <c r="UMI21" s="16"/>
      <c r="UMK21" s="14"/>
      <c r="UML21" s="15"/>
      <c r="UMM21" s="16"/>
      <c r="UMO21" s="14"/>
      <c r="UMP21" s="15"/>
      <c r="UMQ21" s="16"/>
      <c r="UMS21" s="14"/>
      <c r="UMT21" s="15"/>
      <c r="UMU21" s="16"/>
      <c r="UMW21" s="14"/>
      <c r="UMX21" s="15"/>
      <c r="UMY21" s="16"/>
      <c r="UNA21" s="14"/>
      <c r="UNB21" s="15"/>
      <c r="UNC21" s="16"/>
      <c r="UNE21" s="14"/>
      <c r="UNF21" s="15"/>
      <c r="UNG21" s="16"/>
      <c r="UNI21" s="14"/>
      <c r="UNJ21" s="15"/>
      <c r="UNK21" s="16"/>
      <c r="UNM21" s="14"/>
      <c r="UNN21" s="15"/>
      <c r="UNO21" s="16"/>
      <c r="UNQ21" s="14"/>
      <c r="UNR21" s="15"/>
      <c r="UNS21" s="16"/>
      <c r="UNU21" s="14"/>
      <c r="UNV21" s="15"/>
      <c r="UNW21" s="16"/>
      <c r="UNY21" s="14"/>
      <c r="UNZ21" s="15"/>
      <c r="UOA21" s="16"/>
      <c r="UOC21" s="14"/>
      <c r="UOD21" s="15"/>
      <c r="UOE21" s="16"/>
      <c r="UOG21" s="14"/>
      <c r="UOH21" s="15"/>
      <c r="UOI21" s="16"/>
      <c r="UOK21" s="14"/>
      <c r="UOL21" s="15"/>
      <c r="UOM21" s="16"/>
      <c r="UOO21" s="14"/>
      <c r="UOP21" s="15"/>
      <c r="UOQ21" s="16"/>
      <c r="UOS21" s="14"/>
      <c r="UOT21" s="15"/>
      <c r="UOU21" s="16"/>
      <c r="UOW21" s="14"/>
      <c r="UOX21" s="15"/>
      <c r="UOY21" s="16"/>
      <c r="UPA21" s="14"/>
      <c r="UPB21" s="15"/>
      <c r="UPC21" s="16"/>
      <c r="UPE21" s="14"/>
      <c r="UPF21" s="15"/>
      <c r="UPG21" s="16"/>
      <c r="UPI21" s="14"/>
      <c r="UPJ21" s="15"/>
      <c r="UPK21" s="16"/>
      <c r="UPM21" s="14"/>
      <c r="UPN21" s="15"/>
      <c r="UPO21" s="16"/>
      <c r="UPQ21" s="14"/>
      <c r="UPR21" s="15"/>
      <c r="UPS21" s="16"/>
      <c r="UPU21" s="14"/>
      <c r="UPV21" s="15"/>
      <c r="UPW21" s="16"/>
      <c r="UPY21" s="14"/>
      <c r="UPZ21" s="15"/>
      <c r="UQA21" s="16"/>
      <c r="UQC21" s="14"/>
      <c r="UQD21" s="15"/>
      <c r="UQE21" s="16"/>
      <c r="UQG21" s="14"/>
      <c r="UQH21" s="15"/>
      <c r="UQI21" s="16"/>
      <c r="UQK21" s="14"/>
      <c r="UQL21" s="15"/>
      <c r="UQM21" s="16"/>
      <c r="UQO21" s="14"/>
      <c r="UQP21" s="15"/>
      <c r="UQQ21" s="16"/>
      <c r="UQS21" s="14"/>
      <c r="UQT21" s="15"/>
      <c r="UQU21" s="16"/>
      <c r="UQW21" s="14"/>
      <c r="UQX21" s="15"/>
      <c r="UQY21" s="16"/>
      <c r="URA21" s="14"/>
      <c r="URB21" s="15"/>
      <c r="URC21" s="16"/>
      <c r="URE21" s="14"/>
      <c r="URF21" s="15"/>
      <c r="URG21" s="16"/>
      <c r="URI21" s="14"/>
      <c r="URJ21" s="15"/>
      <c r="URK21" s="16"/>
      <c r="URM21" s="14"/>
      <c r="URN21" s="15"/>
      <c r="URO21" s="16"/>
      <c r="URQ21" s="14"/>
      <c r="URR21" s="15"/>
      <c r="URS21" s="16"/>
      <c r="URU21" s="14"/>
      <c r="URV21" s="15"/>
      <c r="URW21" s="16"/>
      <c r="URY21" s="14"/>
      <c r="URZ21" s="15"/>
      <c r="USA21" s="16"/>
      <c r="USC21" s="14"/>
      <c r="USD21" s="15"/>
      <c r="USE21" s="16"/>
      <c r="USG21" s="14"/>
      <c r="USH21" s="15"/>
      <c r="USI21" s="16"/>
      <c r="USK21" s="14"/>
      <c r="USL21" s="15"/>
      <c r="USM21" s="16"/>
      <c r="USO21" s="14"/>
      <c r="USP21" s="15"/>
      <c r="USQ21" s="16"/>
      <c r="USS21" s="14"/>
      <c r="UST21" s="15"/>
      <c r="USU21" s="16"/>
      <c r="USW21" s="14"/>
      <c r="USX21" s="15"/>
      <c r="USY21" s="16"/>
      <c r="UTA21" s="14"/>
      <c r="UTB21" s="15"/>
      <c r="UTC21" s="16"/>
      <c r="UTE21" s="14"/>
      <c r="UTF21" s="15"/>
      <c r="UTG21" s="16"/>
      <c r="UTI21" s="14"/>
      <c r="UTJ21" s="15"/>
      <c r="UTK21" s="16"/>
      <c r="UTM21" s="14"/>
      <c r="UTN21" s="15"/>
      <c r="UTO21" s="16"/>
      <c r="UTQ21" s="14"/>
      <c r="UTR21" s="15"/>
      <c r="UTS21" s="16"/>
      <c r="UTU21" s="14"/>
      <c r="UTV21" s="15"/>
      <c r="UTW21" s="16"/>
      <c r="UTY21" s="14"/>
      <c r="UTZ21" s="15"/>
      <c r="UUA21" s="16"/>
      <c r="UUC21" s="14"/>
      <c r="UUD21" s="15"/>
      <c r="UUE21" s="16"/>
      <c r="UUG21" s="14"/>
      <c r="UUH21" s="15"/>
      <c r="UUI21" s="16"/>
      <c r="UUK21" s="14"/>
      <c r="UUL21" s="15"/>
      <c r="UUM21" s="16"/>
      <c r="UUO21" s="14"/>
      <c r="UUP21" s="15"/>
      <c r="UUQ21" s="16"/>
      <c r="UUS21" s="14"/>
      <c r="UUT21" s="15"/>
      <c r="UUU21" s="16"/>
      <c r="UUW21" s="14"/>
      <c r="UUX21" s="15"/>
      <c r="UUY21" s="16"/>
      <c r="UVA21" s="14"/>
      <c r="UVB21" s="15"/>
      <c r="UVC21" s="16"/>
      <c r="UVE21" s="14"/>
      <c r="UVF21" s="15"/>
      <c r="UVG21" s="16"/>
      <c r="UVI21" s="14"/>
      <c r="UVJ21" s="15"/>
      <c r="UVK21" s="16"/>
      <c r="UVM21" s="14"/>
      <c r="UVN21" s="15"/>
      <c r="UVO21" s="16"/>
      <c r="UVQ21" s="14"/>
      <c r="UVR21" s="15"/>
      <c r="UVS21" s="16"/>
      <c r="UVU21" s="14"/>
      <c r="UVV21" s="15"/>
      <c r="UVW21" s="16"/>
      <c r="UVY21" s="14"/>
      <c r="UVZ21" s="15"/>
      <c r="UWA21" s="16"/>
      <c r="UWC21" s="14"/>
      <c r="UWD21" s="15"/>
      <c r="UWE21" s="16"/>
      <c r="UWG21" s="14"/>
      <c r="UWH21" s="15"/>
      <c r="UWI21" s="16"/>
      <c r="UWK21" s="14"/>
      <c r="UWL21" s="15"/>
      <c r="UWM21" s="16"/>
      <c r="UWO21" s="14"/>
      <c r="UWP21" s="15"/>
      <c r="UWQ21" s="16"/>
      <c r="UWS21" s="14"/>
      <c r="UWT21" s="15"/>
      <c r="UWU21" s="16"/>
      <c r="UWW21" s="14"/>
      <c r="UWX21" s="15"/>
      <c r="UWY21" s="16"/>
      <c r="UXA21" s="14"/>
      <c r="UXB21" s="15"/>
      <c r="UXC21" s="16"/>
      <c r="UXE21" s="14"/>
      <c r="UXF21" s="15"/>
      <c r="UXG21" s="16"/>
      <c r="UXI21" s="14"/>
      <c r="UXJ21" s="15"/>
      <c r="UXK21" s="16"/>
      <c r="UXM21" s="14"/>
      <c r="UXN21" s="15"/>
      <c r="UXO21" s="16"/>
      <c r="UXQ21" s="14"/>
      <c r="UXR21" s="15"/>
      <c r="UXS21" s="16"/>
      <c r="UXU21" s="14"/>
      <c r="UXV21" s="15"/>
      <c r="UXW21" s="16"/>
      <c r="UXY21" s="14"/>
      <c r="UXZ21" s="15"/>
      <c r="UYA21" s="16"/>
      <c r="UYC21" s="14"/>
      <c r="UYD21" s="15"/>
      <c r="UYE21" s="16"/>
      <c r="UYG21" s="14"/>
      <c r="UYH21" s="15"/>
      <c r="UYI21" s="16"/>
      <c r="UYK21" s="14"/>
      <c r="UYL21" s="15"/>
      <c r="UYM21" s="16"/>
      <c r="UYO21" s="14"/>
      <c r="UYP21" s="15"/>
      <c r="UYQ21" s="16"/>
      <c r="UYS21" s="14"/>
      <c r="UYT21" s="15"/>
      <c r="UYU21" s="16"/>
      <c r="UYW21" s="14"/>
      <c r="UYX21" s="15"/>
      <c r="UYY21" s="16"/>
      <c r="UZA21" s="14"/>
      <c r="UZB21" s="15"/>
      <c r="UZC21" s="16"/>
      <c r="UZE21" s="14"/>
      <c r="UZF21" s="15"/>
      <c r="UZG21" s="16"/>
      <c r="UZI21" s="14"/>
      <c r="UZJ21" s="15"/>
      <c r="UZK21" s="16"/>
      <c r="UZM21" s="14"/>
      <c r="UZN21" s="15"/>
      <c r="UZO21" s="16"/>
      <c r="UZQ21" s="14"/>
      <c r="UZR21" s="15"/>
      <c r="UZS21" s="16"/>
      <c r="UZU21" s="14"/>
      <c r="UZV21" s="15"/>
      <c r="UZW21" s="16"/>
      <c r="UZY21" s="14"/>
      <c r="UZZ21" s="15"/>
      <c r="VAA21" s="16"/>
      <c r="VAC21" s="14"/>
      <c r="VAD21" s="15"/>
      <c r="VAE21" s="16"/>
      <c r="VAG21" s="14"/>
      <c r="VAH21" s="15"/>
      <c r="VAI21" s="16"/>
      <c r="VAK21" s="14"/>
      <c r="VAL21" s="15"/>
      <c r="VAM21" s="16"/>
      <c r="VAO21" s="14"/>
      <c r="VAP21" s="15"/>
      <c r="VAQ21" s="16"/>
      <c r="VAS21" s="14"/>
      <c r="VAT21" s="15"/>
      <c r="VAU21" s="16"/>
      <c r="VAW21" s="14"/>
      <c r="VAX21" s="15"/>
      <c r="VAY21" s="16"/>
      <c r="VBA21" s="14"/>
      <c r="VBB21" s="15"/>
      <c r="VBC21" s="16"/>
      <c r="VBE21" s="14"/>
      <c r="VBF21" s="15"/>
      <c r="VBG21" s="16"/>
      <c r="VBI21" s="14"/>
      <c r="VBJ21" s="15"/>
      <c r="VBK21" s="16"/>
      <c r="VBM21" s="14"/>
      <c r="VBN21" s="15"/>
      <c r="VBO21" s="16"/>
      <c r="VBQ21" s="14"/>
      <c r="VBR21" s="15"/>
      <c r="VBS21" s="16"/>
      <c r="VBU21" s="14"/>
      <c r="VBV21" s="15"/>
      <c r="VBW21" s="16"/>
      <c r="VBY21" s="14"/>
      <c r="VBZ21" s="15"/>
      <c r="VCA21" s="16"/>
      <c r="VCC21" s="14"/>
      <c r="VCD21" s="15"/>
      <c r="VCE21" s="16"/>
      <c r="VCG21" s="14"/>
      <c r="VCH21" s="15"/>
      <c r="VCI21" s="16"/>
      <c r="VCK21" s="14"/>
      <c r="VCL21" s="15"/>
      <c r="VCM21" s="16"/>
      <c r="VCO21" s="14"/>
      <c r="VCP21" s="15"/>
      <c r="VCQ21" s="16"/>
      <c r="VCS21" s="14"/>
      <c r="VCT21" s="15"/>
      <c r="VCU21" s="16"/>
      <c r="VCW21" s="14"/>
      <c r="VCX21" s="15"/>
      <c r="VCY21" s="16"/>
      <c r="VDA21" s="14"/>
      <c r="VDB21" s="15"/>
      <c r="VDC21" s="16"/>
      <c r="VDE21" s="14"/>
      <c r="VDF21" s="15"/>
      <c r="VDG21" s="16"/>
      <c r="VDI21" s="14"/>
      <c r="VDJ21" s="15"/>
      <c r="VDK21" s="16"/>
      <c r="VDM21" s="14"/>
      <c r="VDN21" s="15"/>
      <c r="VDO21" s="16"/>
      <c r="VDQ21" s="14"/>
      <c r="VDR21" s="15"/>
      <c r="VDS21" s="16"/>
      <c r="VDU21" s="14"/>
      <c r="VDV21" s="15"/>
      <c r="VDW21" s="16"/>
      <c r="VDY21" s="14"/>
      <c r="VDZ21" s="15"/>
      <c r="VEA21" s="16"/>
      <c r="VEC21" s="14"/>
      <c r="VED21" s="15"/>
      <c r="VEE21" s="16"/>
      <c r="VEG21" s="14"/>
      <c r="VEH21" s="15"/>
      <c r="VEI21" s="16"/>
      <c r="VEK21" s="14"/>
      <c r="VEL21" s="15"/>
      <c r="VEM21" s="16"/>
      <c r="VEO21" s="14"/>
      <c r="VEP21" s="15"/>
      <c r="VEQ21" s="16"/>
      <c r="VES21" s="14"/>
      <c r="VET21" s="15"/>
      <c r="VEU21" s="16"/>
      <c r="VEW21" s="14"/>
      <c r="VEX21" s="15"/>
      <c r="VEY21" s="16"/>
      <c r="VFA21" s="14"/>
      <c r="VFB21" s="15"/>
      <c r="VFC21" s="16"/>
      <c r="VFE21" s="14"/>
      <c r="VFF21" s="15"/>
      <c r="VFG21" s="16"/>
      <c r="VFI21" s="14"/>
      <c r="VFJ21" s="15"/>
      <c r="VFK21" s="16"/>
      <c r="VFM21" s="14"/>
      <c r="VFN21" s="15"/>
      <c r="VFO21" s="16"/>
      <c r="VFQ21" s="14"/>
      <c r="VFR21" s="15"/>
      <c r="VFS21" s="16"/>
      <c r="VFU21" s="14"/>
      <c r="VFV21" s="15"/>
      <c r="VFW21" s="16"/>
      <c r="VFY21" s="14"/>
      <c r="VFZ21" s="15"/>
      <c r="VGA21" s="16"/>
      <c r="VGC21" s="14"/>
      <c r="VGD21" s="15"/>
      <c r="VGE21" s="16"/>
      <c r="VGG21" s="14"/>
      <c r="VGH21" s="15"/>
      <c r="VGI21" s="16"/>
      <c r="VGK21" s="14"/>
      <c r="VGL21" s="15"/>
      <c r="VGM21" s="16"/>
      <c r="VGO21" s="14"/>
      <c r="VGP21" s="15"/>
      <c r="VGQ21" s="16"/>
      <c r="VGS21" s="14"/>
      <c r="VGT21" s="15"/>
      <c r="VGU21" s="16"/>
      <c r="VGW21" s="14"/>
      <c r="VGX21" s="15"/>
      <c r="VGY21" s="16"/>
      <c r="VHA21" s="14"/>
      <c r="VHB21" s="15"/>
      <c r="VHC21" s="16"/>
      <c r="VHE21" s="14"/>
      <c r="VHF21" s="15"/>
      <c r="VHG21" s="16"/>
      <c r="VHI21" s="14"/>
      <c r="VHJ21" s="15"/>
      <c r="VHK21" s="16"/>
      <c r="VHM21" s="14"/>
      <c r="VHN21" s="15"/>
      <c r="VHO21" s="16"/>
      <c r="VHQ21" s="14"/>
      <c r="VHR21" s="15"/>
      <c r="VHS21" s="16"/>
      <c r="VHU21" s="14"/>
      <c r="VHV21" s="15"/>
      <c r="VHW21" s="16"/>
      <c r="VHY21" s="14"/>
      <c r="VHZ21" s="15"/>
      <c r="VIA21" s="16"/>
      <c r="VIC21" s="14"/>
      <c r="VID21" s="15"/>
      <c r="VIE21" s="16"/>
      <c r="VIG21" s="14"/>
      <c r="VIH21" s="15"/>
      <c r="VII21" s="16"/>
      <c r="VIK21" s="14"/>
      <c r="VIL21" s="15"/>
      <c r="VIM21" s="16"/>
      <c r="VIO21" s="14"/>
      <c r="VIP21" s="15"/>
      <c r="VIQ21" s="16"/>
      <c r="VIS21" s="14"/>
      <c r="VIT21" s="15"/>
      <c r="VIU21" s="16"/>
      <c r="VIW21" s="14"/>
      <c r="VIX21" s="15"/>
      <c r="VIY21" s="16"/>
      <c r="VJA21" s="14"/>
      <c r="VJB21" s="15"/>
      <c r="VJC21" s="16"/>
      <c r="VJE21" s="14"/>
      <c r="VJF21" s="15"/>
      <c r="VJG21" s="16"/>
      <c r="VJI21" s="14"/>
      <c r="VJJ21" s="15"/>
      <c r="VJK21" s="16"/>
      <c r="VJM21" s="14"/>
      <c r="VJN21" s="15"/>
      <c r="VJO21" s="16"/>
      <c r="VJQ21" s="14"/>
      <c r="VJR21" s="15"/>
      <c r="VJS21" s="16"/>
      <c r="VJU21" s="14"/>
      <c r="VJV21" s="15"/>
      <c r="VJW21" s="16"/>
      <c r="VJY21" s="14"/>
      <c r="VJZ21" s="15"/>
      <c r="VKA21" s="16"/>
      <c r="VKC21" s="14"/>
      <c r="VKD21" s="15"/>
      <c r="VKE21" s="16"/>
      <c r="VKG21" s="14"/>
      <c r="VKH21" s="15"/>
      <c r="VKI21" s="16"/>
      <c r="VKK21" s="14"/>
      <c r="VKL21" s="15"/>
      <c r="VKM21" s="16"/>
      <c r="VKO21" s="14"/>
      <c r="VKP21" s="15"/>
      <c r="VKQ21" s="16"/>
      <c r="VKS21" s="14"/>
      <c r="VKT21" s="15"/>
      <c r="VKU21" s="16"/>
      <c r="VKW21" s="14"/>
      <c r="VKX21" s="15"/>
      <c r="VKY21" s="16"/>
      <c r="VLA21" s="14"/>
      <c r="VLB21" s="15"/>
      <c r="VLC21" s="16"/>
      <c r="VLE21" s="14"/>
      <c r="VLF21" s="15"/>
      <c r="VLG21" s="16"/>
      <c r="VLI21" s="14"/>
      <c r="VLJ21" s="15"/>
      <c r="VLK21" s="16"/>
      <c r="VLM21" s="14"/>
      <c r="VLN21" s="15"/>
      <c r="VLO21" s="16"/>
      <c r="VLQ21" s="14"/>
      <c r="VLR21" s="15"/>
      <c r="VLS21" s="16"/>
      <c r="VLU21" s="14"/>
      <c r="VLV21" s="15"/>
      <c r="VLW21" s="16"/>
      <c r="VLY21" s="14"/>
      <c r="VLZ21" s="15"/>
      <c r="VMA21" s="16"/>
      <c r="VMC21" s="14"/>
      <c r="VMD21" s="15"/>
      <c r="VME21" s="16"/>
      <c r="VMG21" s="14"/>
      <c r="VMH21" s="15"/>
      <c r="VMI21" s="16"/>
      <c r="VMK21" s="14"/>
      <c r="VML21" s="15"/>
      <c r="VMM21" s="16"/>
      <c r="VMO21" s="14"/>
      <c r="VMP21" s="15"/>
      <c r="VMQ21" s="16"/>
      <c r="VMS21" s="14"/>
      <c r="VMT21" s="15"/>
      <c r="VMU21" s="16"/>
      <c r="VMW21" s="14"/>
      <c r="VMX21" s="15"/>
      <c r="VMY21" s="16"/>
      <c r="VNA21" s="14"/>
      <c r="VNB21" s="15"/>
      <c r="VNC21" s="16"/>
      <c r="VNE21" s="14"/>
      <c r="VNF21" s="15"/>
      <c r="VNG21" s="16"/>
      <c r="VNI21" s="14"/>
      <c r="VNJ21" s="15"/>
      <c r="VNK21" s="16"/>
      <c r="VNM21" s="14"/>
      <c r="VNN21" s="15"/>
      <c r="VNO21" s="16"/>
      <c r="VNQ21" s="14"/>
      <c r="VNR21" s="15"/>
      <c r="VNS21" s="16"/>
      <c r="VNU21" s="14"/>
      <c r="VNV21" s="15"/>
      <c r="VNW21" s="16"/>
      <c r="VNY21" s="14"/>
      <c r="VNZ21" s="15"/>
      <c r="VOA21" s="16"/>
      <c r="VOC21" s="14"/>
      <c r="VOD21" s="15"/>
      <c r="VOE21" s="16"/>
      <c r="VOG21" s="14"/>
      <c r="VOH21" s="15"/>
      <c r="VOI21" s="16"/>
      <c r="VOK21" s="14"/>
      <c r="VOL21" s="15"/>
      <c r="VOM21" s="16"/>
      <c r="VOO21" s="14"/>
      <c r="VOP21" s="15"/>
      <c r="VOQ21" s="16"/>
      <c r="VOS21" s="14"/>
      <c r="VOT21" s="15"/>
      <c r="VOU21" s="16"/>
      <c r="VOW21" s="14"/>
      <c r="VOX21" s="15"/>
      <c r="VOY21" s="16"/>
      <c r="VPA21" s="14"/>
      <c r="VPB21" s="15"/>
      <c r="VPC21" s="16"/>
      <c r="VPE21" s="14"/>
      <c r="VPF21" s="15"/>
      <c r="VPG21" s="16"/>
      <c r="VPI21" s="14"/>
      <c r="VPJ21" s="15"/>
      <c r="VPK21" s="16"/>
      <c r="VPM21" s="14"/>
      <c r="VPN21" s="15"/>
      <c r="VPO21" s="16"/>
      <c r="VPQ21" s="14"/>
      <c r="VPR21" s="15"/>
      <c r="VPS21" s="16"/>
      <c r="VPU21" s="14"/>
      <c r="VPV21" s="15"/>
      <c r="VPW21" s="16"/>
      <c r="VPY21" s="14"/>
      <c r="VPZ21" s="15"/>
      <c r="VQA21" s="16"/>
      <c r="VQC21" s="14"/>
      <c r="VQD21" s="15"/>
      <c r="VQE21" s="16"/>
      <c r="VQG21" s="14"/>
      <c r="VQH21" s="15"/>
      <c r="VQI21" s="16"/>
      <c r="VQK21" s="14"/>
      <c r="VQL21" s="15"/>
      <c r="VQM21" s="16"/>
      <c r="VQO21" s="14"/>
      <c r="VQP21" s="15"/>
      <c r="VQQ21" s="16"/>
      <c r="VQS21" s="14"/>
      <c r="VQT21" s="15"/>
      <c r="VQU21" s="16"/>
      <c r="VQW21" s="14"/>
      <c r="VQX21" s="15"/>
      <c r="VQY21" s="16"/>
      <c r="VRA21" s="14"/>
      <c r="VRB21" s="15"/>
      <c r="VRC21" s="16"/>
      <c r="VRE21" s="14"/>
      <c r="VRF21" s="15"/>
      <c r="VRG21" s="16"/>
      <c r="VRI21" s="14"/>
      <c r="VRJ21" s="15"/>
      <c r="VRK21" s="16"/>
      <c r="VRM21" s="14"/>
      <c r="VRN21" s="15"/>
      <c r="VRO21" s="16"/>
      <c r="VRQ21" s="14"/>
      <c r="VRR21" s="15"/>
      <c r="VRS21" s="16"/>
      <c r="VRU21" s="14"/>
      <c r="VRV21" s="15"/>
      <c r="VRW21" s="16"/>
      <c r="VRY21" s="14"/>
      <c r="VRZ21" s="15"/>
      <c r="VSA21" s="16"/>
      <c r="VSC21" s="14"/>
      <c r="VSD21" s="15"/>
      <c r="VSE21" s="16"/>
      <c r="VSG21" s="14"/>
      <c r="VSH21" s="15"/>
      <c r="VSI21" s="16"/>
      <c r="VSK21" s="14"/>
      <c r="VSL21" s="15"/>
      <c r="VSM21" s="16"/>
      <c r="VSO21" s="14"/>
      <c r="VSP21" s="15"/>
      <c r="VSQ21" s="16"/>
      <c r="VSS21" s="14"/>
      <c r="VST21" s="15"/>
      <c r="VSU21" s="16"/>
      <c r="VSW21" s="14"/>
      <c r="VSX21" s="15"/>
      <c r="VSY21" s="16"/>
      <c r="VTA21" s="14"/>
      <c r="VTB21" s="15"/>
      <c r="VTC21" s="16"/>
      <c r="VTE21" s="14"/>
      <c r="VTF21" s="15"/>
      <c r="VTG21" s="16"/>
      <c r="VTI21" s="14"/>
      <c r="VTJ21" s="15"/>
      <c r="VTK21" s="16"/>
      <c r="VTM21" s="14"/>
      <c r="VTN21" s="15"/>
      <c r="VTO21" s="16"/>
      <c r="VTQ21" s="14"/>
      <c r="VTR21" s="15"/>
      <c r="VTS21" s="16"/>
      <c r="VTU21" s="14"/>
      <c r="VTV21" s="15"/>
      <c r="VTW21" s="16"/>
      <c r="VTY21" s="14"/>
      <c r="VTZ21" s="15"/>
      <c r="VUA21" s="16"/>
      <c r="VUC21" s="14"/>
      <c r="VUD21" s="15"/>
      <c r="VUE21" s="16"/>
      <c r="VUG21" s="14"/>
      <c r="VUH21" s="15"/>
      <c r="VUI21" s="16"/>
      <c r="VUK21" s="14"/>
      <c r="VUL21" s="15"/>
      <c r="VUM21" s="16"/>
      <c r="VUO21" s="14"/>
      <c r="VUP21" s="15"/>
      <c r="VUQ21" s="16"/>
      <c r="VUS21" s="14"/>
      <c r="VUT21" s="15"/>
      <c r="VUU21" s="16"/>
      <c r="VUW21" s="14"/>
      <c r="VUX21" s="15"/>
      <c r="VUY21" s="16"/>
      <c r="VVA21" s="14"/>
      <c r="VVB21" s="15"/>
      <c r="VVC21" s="16"/>
      <c r="VVE21" s="14"/>
      <c r="VVF21" s="15"/>
      <c r="VVG21" s="16"/>
      <c r="VVI21" s="14"/>
      <c r="VVJ21" s="15"/>
      <c r="VVK21" s="16"/>
      <c r="VVM21" s="14"/>
      <c r="VVN21" s="15"/>
      <c r="VVO21" s="16"/>
      <c r="VVQ21" s="14"/>
      <c r="VVR21" s="15"/>
      <c r="VVS21" s="16"/>
      <c r="VVU21" s="14"/>
      <c r="VVV21" s="15"/>
      <c r="VVW21" s="16"/>
      <c r="VVY21" s="14"/>
      <c r="VVZ21" s="15"/>
      <c r="VWA21" s="16"/>
      <c r="VWC21" s="14"/>
      <c r="VWD21" s="15"/>
      <c r="VWE21" s="16"/>
      <c r="VWG21" s="14"/>
      <c r="VWH21" s="15"/>
      <c r="VWI21" s="16"/>
      <c r="VWK21" s="14"/>
      <c r="VWL21" s="15"/>
      <c r="VWM21" s="16"/>
      <c r="VWO21" s="14"/>
      <c r="VWP21" s="15"/>
      <c r="VWQ21" s="16"/>
      <c r="VWS21" s="14"/>
      <c r="VWT21" s="15"/>
      <c r="VWU21" s="16"/>
      <c r="VWW21" s="14"/>
      <c r="VWX21" s="15"/>
      <c r="VWY21" s="16"/>
      <c r="VXA21" s="14"/>
      <c r="VXB21" s="15"/>
      <c r="VXC21" s="16"/>
      <c r="VXE21" s="14"/>
      <c r="VXF21" s="15"/>
      <c r="VXG21" s="16"/>
      <c r="VXI21" s="14"/>
      <c r="VXJ21" s="15"/>
      <c r="VXK21" s="16"/>
      <c r="VXM21" s="14"/>
      <c r="VXN21" s="15"/>
      <c r="VXO21" s="16"/>
      <c r="VXQ21" s="14"/>
      <c r="VXR21" s="15"/>
      <c r="VXS21" s="16"/>
      <c r="VXU21" s="14"/>
      <c r="VXV21" s="15"/>
      <c r="VXW21" s="16"/>
      <c r="VXY21" s="14"/>
      <c r="VXZ21" s="15"/>
      <c r="VYA21" s="16"/>
      <c r="VYC21" s="14"/>
      <c r="VYD21" s="15"/>
      <c r="VYE21" s="16"/>
      <c r="VYG21" s="14"/>
      <c r="VYH21" s="15"/>
      <c r="VYI21" s="16"/>
      <c r="VYK21" s="14"/>
      <c r="VYL21" s="15"/>
      <c r="VYM21" s="16"/>
      <c r="VYO21" s="14"/>
      <c r="VYP21" s="15"/>
      <c r="VYQ21" s="16"/>
      <c r="VYS21" s="14"/>
      <c r="VYT21" s="15"/>
      <c r="VYU21" s="16"/>
      <c r="VYW21" s="14"/>
      <c r="VYX21" s="15"/>
      <c r="VYY21" s="16"/>
      <c r="VZA21" s="14"/>
      <c r="VZB21" s="15"/>
      <c r="VZC21" s="16"/>
      <c r="VZE21" s="14"/>
      <c r="VZF21" s="15"/>
      <c r="VZG21" s="16"/>
      <c r="VZI21" s="14"/>
      <c r="VZJ21" s="15"/>
      <c r="VZK21" s="16"/>
      <c r="VZM21" s="14"/>
      <c r="VZN21" s="15"/>
      <c r="VZO21" s="16"/>
      <c r="VZQ21" s="14"/>
      <c r="VZR21" s="15"/>
      <c r="VZS21" s="16"/>
      <c r="VZU21" s="14"/>
      <c r="VZV21" s="15"/>
      <c r="VZW21" s="16"/>
      <c r="VZY21" s="14"/>
      <c r="VZZ21" s="15"/>
      <c r="WAA21" s="16"/>
      <c r="WAC21" s="14"/>
      <c r="WAD21" s="15"/>
      <c r="WAE21" s="16"/>
      <c r="WAG21" s="14"/>
      <c r="WAH21" s="15"/>
      <c r="WAI21" s="16"/>
      <c r="WAK21" s="14"/>
      <c r="WAL21" s="15"/>
      <c r="WAM21" s="16"/>
      <c r="WAO21" s="14"/>
      <c r="WAP21" s="15"/>
      <c r="WAQ21" s="16"/>
      <c r="WAS21" s="14"/>
      <c r="WAT21" s="15"/>
      <c r="WAU21" s="16"/>
      <c r="WAW21" s="14"/>
      <c r="WAX21" s="15"/>
      <c r="WAY21" s="16"/>
      <c r="WBA21" s="14"/>
      <c r="WBB21" s="15"/>
      <c r="WBC21" s="16"/>
      <c r="WBE21" s="14"/>
      <c r="WBF21" s="15"/>
      <c r="WBG21" s="16"/>
      <c r="WBI21" s="14"/>
      <c r="WBJ21" s="15"/>
      <c r="WBK21" s="16"/>
      <c r="WBM21" s="14"/>
      <c r="WBN21" s="15"/>
      <c r="WBO21" s="16"/>
      <c r="WBQ21" s="14"/>
      <c r="WBR21" s="15"/>
      <c r="WBS21" s="16"/>
      <c r="WBU21" s="14"/>
      <c r="WBV21" s="15"/>
      <c r="WBW21" s="16"/>
      <c r="WBY21" s="14"/>
      <c r="WBZ21" s="15"/>
      <c r="WCA21" s="16"/>
      <c r="WCC21" s="14"/>
      <c r="WCD21" s="15"/>
      <c r="WCE21" s="16"/>
      <c r="WCG21" s="14"/>
      <c r="WCH21" s="15"/>
      <c r="WCI21" s="16"/>
      <c r="WCK21" s="14"/>
      <c r="WCL21" s="15"/>
      <c r="WCM21" s="16"/>
      <c r="WCO21" s="14"/>
      <c r="WCP21" s="15"/>
      <c r="WCQ21" s="16"/>
      <c r="WCS21" s="14"/>
      <c r="WCT21" s="15"/>
      <c r="WCU21" s="16"/>
      <c r="WCW21" s="14"/>
      <c r="WCX21" s="15"/>
      <c r="WCY21" s="16"/>
      <c r="WDA21" s="14"/>
      <c r="WDB21" s="15"/>
      <c r="WDC21" s="16"/>
      <c r="WDE21" s="14"/>
      <c r="WDF21" s="15"/>
      <c r="WDG21" s="16"/>
      <c r="WDI21" s="14"/>
      <c r="WDJ21" s="15"/>
      <c r="WDK21" s="16"/>
      <c r="WDM21" s="14"/>
      <c r="WDN21" s="15"/>
      <c r="WDO21" s="16"/>
      <c r="WDQ21" s="14"/>
      <c r="WDR21" s="15"/>
      <c r="WDS21" s="16"/>
      <c r="WDU21" s="14"/>
      <c r="WDV21" s="15"/>
      <c r="WDW21" s="16"/>
      <c r="WDY21" s="14"/>
      <c r="WDZ21" s="15"/>
      <c r="WEA21" s="16"/>
      <c r="WEC21" s="14"/>
      <c r="WED21" s="15"/>
      <c r="WEE21" s="16"/>
      <c r="WEG21" s="14"/>
      <c r="WEH21" s="15"/>
      <c r="WEI21" s="16"/>
      <c r="WEK21" s="14"/>
      <c r="WEL21" s="15"/>
      <c r="WEM21" s="16"/>
      <c r="WEO21" s="14"/>
      <c r="WEP21" s="15"/>
      <c r="WEQ21" s="16"/>
      <c r="WES21" s="14"/>
      <c r="WET21" s="15"/>
      <c r="WEU21" s="16"/>
      <c r="WEW21" s="14"/>
      <c r="WEX21" s="15"/>
      <c r="WEY21" s="16"/>
      <c r="WFA21" s="14"/>
      <c r="WFB21" s="15"/>
      <c r="WFC21" s="16"/>
      <c r="WFE21" s="14"/>
      <c r="WFF21" s="15"/>
      <c r="WFG21" s="16"/>
      <c r="WFI21" s="14"/>
      <c r="WFJ21" s="15"/>
      <c r="WFK21" s="16"/>
      <c r="WFM21" s="14"/>
      <c r="WFN21" s="15"/>
      <c r="WFO21" s="16"/>
      <c r="WFQ21" s="14"/>
      <c r="WFR21" s="15"/>
      <c r="WFS21" s="16"/>
      <c r="WFU21" s="14"/>
      <c r="WFV21" s="15"/>
      <c r="WFW21" s="16"/>
      <c r="WFY21" s="14"/>
      <c r="WFZ21" s="15"/>
      <c r="WGA21" s="16"/>
      <c r="WGC21" s="14"/>
      <c r="WGD21" s="15"/>
      <c r="WGE21" s="16"/>
      <c r="WGG21" s="14"/>
      <c r="WGH21" s="15"/>
      <c r="WGI21" s="16"/>
      <c r="WGK21" s="14"/>
      <c r="WGL21" s="15"/>
      <c r="WGM21" s="16"/>
      <c r="WGO21" s="14"/>
      <c r="WGP21" s="15"/>
      <c r="WGQ21" s="16"/>
      <c r="WGS21" s="14"/>
      <c r="WGT21" s="15"/>
      <c r="WGU21" s="16"/>
      <c r="WGW21" s="14"/>
      <c r="WGX21" s="15"/>
      <c r="WGY21" s="16"/>
      <c r="WHA21" s="14"/>
      <c r="WHB21" s="15"/>
      <c r="WHC21" s="16"/>
      <c r="WHE21" s="14"/>
      <c r="WHF21" s="15"/>
      <c r="WHG21" s="16"/>
      <c r="WHI21" s="14"/>
      <c r="WHJ21" s="15"/>
      <c r="WHK21" s="16"/>
      <c r="WHM21" s="14"/>
      <c r="WHN21" s="15"/>
      <c r="WHO21" s="16"/>
      <c r="WHQ21" s="14"/>
      <c r="WHR21" s="15"/>
      <c r="WHS21" s="16"/>
      <c r="WHU21" s="14"/>
      <c r="WHV21" s="15"/>
      <c r="WHW21" s="16"/>
      <c r="WHY21" s="14"/>
      <c r="WHZ21" s="15"/>
      <c r="WIA21" s="16"/>
      <c r="WIC21" s="14"/>
      <c r="WID21" s="15"/>
      <c r="WIE21" s="16"/>
      <c r="WIG21" s="14"/>
      <c r="WIH21" s="15"/>
      <c r="WII21" s="16"/>
      <c r="WIK21" s="14"/>
      <c r="WIL21" s="15"/>
      <c r="WIM21" s="16"/>
      <c r="WIO21" s="14"/>
      <c r="WIP21" s="15"/>
      <c r="WIQ21" s="16"/>
      <c r="WIS21" s="14"/>
      <c r="WIT21" s="15"/>
      <c r="WIU21" s="16"/>
      <c r="WIW21" s="14"/>
      <c r="WIX21" s="15"/>
      <c r="WIY21" s="16"/>
      <c r="WJA21" s="14"/>
      <c r="WJB21" s="15"/>
      <c r="WJC21" s="16"/>
      <c r="WJE21" s="14"/>
      <c r="WJF21" s="15"/>
      <c r="WJG21" s="16"/>
      <c r="WJI21" s="14"/>
      <c r="WJJ21" s="15"/>
      <c r="WJK21" s="16"/>
      <c r="WJM21" s="14"/>
      <c r="WJN21" s="15"/>
      <c r="WJO21" s="16"/>
      <c r="WJQ21" s="14"/>
      <c r="WJR21" s="15"/>
      <c r="WJS21" s="16"/>
      <c r="WJU21" s="14"/>
      <c r="WJV21" s="15"/>
      <c r="WJW21" s="16"/>
      <c r="WJY21" s="14"/>
      <c r="WJZ21" s="15"/>
      <c r="WKA21" s="16"/>
      <c r="WKC21" s="14"/>
      <c r="WKD21" s="15"/>
      <c r="WKE21" s="16"/>
      <c r="WKG21" s="14"/>
      <c r="WKH21" s="15"/>
      <c r="WKI21" s="16"/>
      <c r="WKK21" s="14"/>
      <c r="WKL21" s="15"/>
      <c r="WKM21" s="16"/>
      <c r="WKO21" s="14"/>
      <c r="WKP21" s="15"/>
      <c r="WKQ21" s="16"/>
      <c r="WKS21" s="14"/>
      <c r="WKT21" s="15"/>
      <c r="WKU21" s="16"/>
      <c r="WKW21" s="14"/>
      <c r="WKX21" s="15"/>
      <c r="WKY21" s="16"/>
      <c r="WLA21" s="14"/>
      <c r="WLB21" s="15"/>
      <c r="WLC21" s="16"/>
      <c r="WLE21" s="14"/>
      <c r="WLF21" s="15"/>
      <c r="WLG21" s="16"/>
      <c r="WLI21" s="14"/>
      <c r="WLJ21" s="15"/>
      <c r="WLK21" s="16"/>
      <c r="WLM21" s="14"/>
      <c r="WLN21" s="15"/>
      <c r="WLO21" s="16"/>
      <c r="WLQ21" s="14"/>
      <c r="WLR21" s="15"/>
      <c r="WLS21" s="16"/>
      <c r="WLU21" s="14"/>
      <c r="WLV21" s="15"/>
      <c r="WLW21" s="16"/>
      <c r="WLY21" s="14"/>
      <c r="WLZ21" s="15"/>
      <c r="WMA21" s="16"/>
      <c r="WMC21" s="14"/>
      <c r="WMD21" s="15"/>
      <c r="WME21" s="16"/>
      <c r="WMG21" s="14"/>
      <c r="WMH21" s="15"/>
      <c r="WMI21" s="16"/>
      <c r="WMK21" s="14"/>
      <c r="WML21" s="15"/>
      <c r="WMM21" s="16"/>
      <c r="WMO21" s="14"/>
      <c r="WMP21" s="15"/>
      <c r="WMQ21" s="16"/>
      <c r="WMS21" s="14"/>
      <c r="WMT21" s="15"/>
      <c r="WMU21" s="16"/>
      <c r="WMW21" s="14"/>
      <c r="WMX21" s="15"/>
      <c r="WMY21" s="16"/>
      <c r="WNA21" s="14"/>
      <c r="WNB21" s="15"/>
      <c r="WNC21" s="16"/>
      <c r="WNE21" s="14"/>
      <c r="WNF21" s="15"/>
      <c r="WNG21" s="16"/>
      <c r="WNI21" s="14"/>
      <c r="WNJ21" s="15"/>
      <c r="WNK21" s="16"/>
      <c r="WNM21" s="14"/>
      <c r="WNN21" s="15"/>
      <c r="WNO21" s="16"/>
      <c r="WNQ21" s="14"/>
      <c r="WNR21" s="15"/>
      <c r="WNS21" s="16"/>
      <c r="WNU21" s="14"/>
      <c r="WNV21" s="15"/>
      <c r="WNW21" s="16"/>
      <c r="WNY21" s="14"/>
      <c r="WNZ21" s="15"/>
      <c r="WOA21" s="16"/>
      <c r="WOC21" s="14"/>
      <c r="WOD21" s="15"/>
      <c r="WOE21" s="16"/>
      <c r="WOG21" s="14"/>
      <c r="WOH21" s="15"/>
      <c r="WOI21" s="16"/>
      <c r="WOK21" s="14"/>
      <c r="WOL21" s="15"/>
      <c r="WOM21" s="16"/>
      <c r="WOO21" s="14"/>
      <c r="WOP21" s="15"/>
      <c r="WOQ21" s="16"/>
      <c r="WOS21" s="14"/>
      <c r="WOT21" s="15"/>
      <c r="WOU21" s="16"/>
      <c r="WOW21" s="14"/>
      <c r="WOX21" s="15"/>
      <c r="WOY21" s="16"/>
      <c r="WPA21" s="14"/>
      <c r="WPB21" s="15"/>
      <c r="WPC21" s="16"/>
      <c r="WPE21" s="14"/>
      <c r="WPF21" s="15"/>
      <c r="WPG21" s="16"/>
      <c r="WPI21" s="14"/>
      <c r="WPJ21" s="15"/>
      <c r="WPK21" s="16"/>
      <c r="WPM21" s="14"/>
      <c r="WPN21" s="15"/>
      <c r="WPO21" s="16"/>
      <c r="WPQ21" s="14"/>
      <c r="WPR21" s="15"/>
      <c r="WPS21" s="16"/>
      <c r="WPU21" s="14"/>
      <c r="WPV21" s="15"/>
      <c r="WPW21" s="16"/>
      <c r="WPY21" s="14"/>
      <c r="WPZ21" s="15"/>
      <c r="WQA21" s="16"/>
      <c r="WQC21" s="14"/>
      <c r="WQD21" s="15"/>
      <c r="WQE21" s="16"/>
      <c r="WQG21" s="14"/>
      <c r="WQH21" s="15"/>
      <c r="WQI21" s="16"/>
      <c r="WQK21" s="14"/>
      <c r="WQL21" s="15"/>
      <c r="WQM21" s="16"/>
      <c r="WQO21" s="14"/>
      <c r="WQP21" s="15"/>
      <c r="WQQ21" s="16"/>
      <c r="WQS21" s="14"/>
      <c r="WQT21" s="15"/>
      <c r="WQU21" s="16"/>
      <c r="WQW21" s="14"/>
      <c r="WQX21" s="15"/>
      <c r="WQY21" s="16"/>
      <c r="WRA21" s="14"/>
      <c r="WRB21" s="15"/>
      <c r="WRC21" s="16"/>
      <c r="WRE21" s="14"/>
      <c r="WRF21" s="15"/>
      <c r="WRG21" s="16"/>
      <c r="WRI21" s="14"/>
      <c r="WRJ21" s="15"/>
      <c r="WRK21" s="16"/>
      <c r="WRM21" s="14"/>
      <c r="WRN21" s="15"/>
      <c r="WRO21" s="16"/>
      <c r="WRQ21" s="14"/>
      <c r="WRR21" s="15"/>
      <c r="WRS21" s="16"/>
      <c r="WRU21" s="14"/>
      <c r="WRV21" s="15"/>
      <c r="WRW21" s="16"/>
      <c r="WRY21" s="14"/>
      <c r="WRZ21" s="15"/>
      <c r="WSA21" s="16"/>
      <c r="WSC21" s="14"/>
      <c r="WSD21" s="15"/>
      <c r="WSE21" s="16"/>
      <c r="WSG21" s="14"/>
      <c r="WSH21" s="15"/>
      <c r="WSI21" s="16"/>
      <c r="WSK21" s="14"/>
      <c r="WSL21" s="15"/>
      <c r="WSM21" s="16"/>
      <c r="WSO21" s="14"/>
      <c r="WSP21" s="15"/>
      <c r="WSQ21" s="16"/>
      <c r="WSS21" s="14"/>
      <c r="WST21" s="15"/>
      <c r="WSU21" s="16"/>
      <c r="WSW21" s="14"/>
      <c r="WSX21" s="15"/>
      <c r="WSY21" s="16"/>
      <c r="WTA21" s="14"/>
      <c r="WTB21" s="15"/>
      <c r="WTC21" s="16"/>
      <c r="WTE21" s="14"/>
      <c r="WTF21" s="15"/>
      <c r="WTG21" s="16"/>
      <c r="WTI21" s="14"/>
      <c r="WTJ21" s="15"/>
      <c r="WTK21" s="16"/>
      <c r="WTM21" s="14"/>
      <c r="WTN21" s="15"/>
      <c r="WTO21" s="16"/>
      <c r="WTQ21" s="14"/>
      <c r="WTR21" s="15"/>
      <c r="WTS21" s="16"/>
      <c r="WTU21" s="14"/>
      <c r="WTV21" s="15"/>
      <c r="WTW21" s="16"/>
      <c r="WTY21" s="14"/>
      <c r="WTZ21" s="15"/>
      <c r="WUA21" s="16"/>
      <c r="WUC21" s="14"/>
      <c r="WUD21" s="15"/>
      <c r="WUE21" s="16"/>
      <c r="WUG21" s="14"/>
      <c r="WUH21" s="15"/>
      <c r="WUI21" s="16"/>
      <c r="WUK21" s="14"/>
      <c r="WUL21" s="15"/>
      <c r="WUM21" s="16"/>
      <c r="WUO21" s="14"/>
      <c r="WUP21" s="15"/>
      <c r="WUQ21" s="16"/>
      <c r="WUS21" s="14"/>
      <c r="WUT21" s="15"/>
      <c r="WUU21" s="16"/>
      <c r="WUW21" s="14"/>
      <c r="WUX21" s="15"/>
      <c r="WUY21" s="16"/>
      <c r="WVA21" s="14"/>
      <c r="WVB21" s="15"/>
      <c r="WVC21" s="16"/>
      <c r="WVE21" s="14"/>
      <c r="WVF21" s="15"/>
      <c r="WVG21" s="16"/>
      <c r="WVI21" s="14"/>
      <c r="WVJ21" s="15"/>
      <c r="WVK21" s="16"/>
      <c r="WVM21" s="14"/>
      <c r="WVN21" s="15"/>
      <c r="WVO21" s="16"/>
      <c r="WVQ21" s="14"/>
      <c r="WVR21" s="15"/>
      <c r="WVS21" s="16"/>
      <c r="WVU21" s="14"/>
      <c r="WVV21" s="15"/>
      <c r="WVW21" s="16"/>
      <c r="WVY21" s="14"/>
      <c r="WVZ21" s="15"/>
      <c r="WWA21" s="16"/>
      <c r="WWC21" s="14"/>
      <c r="WWD21" s="15"/>
      <c r="WWE21" s="16"/>
      <c r="WWG21" s="14"/>
      <c r="WWH21" s="15"/>
      <c r="WWI21" s="16"/>
      <c r="WWK21" s="14"/>
      <c r="WWL21" s="15"/>
      <c r="WWM21" s="16"/>
      <c r="WWO21" s="14"/>
      <c r="WWP21" s="15"/>
      <c r="WWQ21" s="16"/>
      <c r="WWS21" s="14"/>
      <c r="WWT21" s="15"/>
      <c r="WWU21" s="16"/>
      <c r="WWW21" s="14"/>
      <c r="WWX21" s="15"/>
      <c r="WWY21" s="16"/>
      <c r="WXA21" s="14"/>
      <c r="WXB21" s="15"/>
      <c r="WXC21" s="16"/>
      <c r="WXE21" s="14"/>
      <c r="WXF21" s="15"/>
      <c r="WXG21" s="16"/>
      <c r="WXI21" s="14"/>
      <c r="WXJ21" s="15"/>
      <c r="WXK21" s="16"/>
      <c r="WXM21" s="14"/>
      <c r="WXN21" s="15"/>
      <c r="WXO21" s="16"/>
      <c r="WXQ21" s="14"/>
      <c r="WXR21" s="15"/>
      <c r="WXS21" s="16"/>
      <c r="WXU21" s="14"/>
      <c r="WXV21" s="15"/>
      <c r="WXW21" s="16"/>
      <c r="WXY21" s="14"/>
      <c r="WXZ21" s="15"/>
      <c r="WYA21" s="16"/>
      <c r="WYC21" s="14"/>
      <c r="WYD21" s="15"/>
      <c r="WYE21" s="16"/>
      <c r="WYG21" s="14"/>
      <c r="WYH21" s="15"/>
      <c r="WYI21" s="16"/>
      <c r="WYK21" s="14"/>
      <c r="WYL21" s="15"/>
      <c r="WYM21" s="16"/>
      <c r="WYO21" s="14"/>
      <c r="WYP21" s="15"/>
      <c r="WYQ21" s="16"/>
      <c r="WYS21" s="14"/>
      <c r="WYT21" s="15"/>
      <c r="WYU21" s="16"/>
      <c r="WYW21" s="14"/>
      <c r="WYX21" s="15"/>
      <c r="WYY21" s="16"/>
      <c r="WZA21" s="14"/>
      <c r="WZB21" s="15"/>
      <c r="WZC21" s="16"/>
      <c r="WZE21" s="14"/>
      <c r="WZF21" s="15"/>
      <c r="WZG21" s="16"/>
      <c r="WZI21" s="14"/>
      <c r="WZJ21" s="15"/>
      <c r="WZK21" s="16"/>
      <c r="WZM21" s="14"/>
      <c r="WZN21" s="15"/>
      <c r="WZO21" s="16"/>
      <c r="WZQ21" s="14"/>
      <c r="WZR21" s="15"/>
      <c r="WZS21" s="16"/>
      <c r="WZU21" s="14"/>
      <c r="WZV21" s="15"/>
      <c r="WZW21" s="16"/>
      <c r="WZY21" s="14"/>
      <c r="WZZ21" s="15"/>
      <c r="XAA21" s="16"/>
      <c r="XAC21" s="14"/>
      <c r="XAD21" s="15"/>
      <c r="XAE21" s="16"/>
      <c r="XAG21" s="14"/>
      <c r="XAH21" s="15"/>
      <c r="XAI21" s="16"/>
      <c r="XAK21" s="14"/>
      <c r="XAL21" s="15"/>
      <c r="XAM21" s="16"/>
      <c r="XAO21" s="14"/>
      <c r="XAP21" s="15"/>
      <c r="XAQ21" s="16"/>
      <c r="XAS21" s="14"/>
      <c r="XAT21" s="15"/>
      <c r="XAU21" s="16"/>
      <c r="XAW21" s="14"/>
      <c r="XAX21" s="15"/>
      <c r="XAY21" s="16"/>
      <c r="XBA21" s="14"/>
      <c r="XBB21" s="15"/>
      <c r="XBC21" s="16"/>
      <c r="XBE21" s="14"/>
      <c r="XBF21" s="15"/>
      <c r="XBG21" s="16"/>
      <c r="XBI21" s="14"/>
      <c r="XBJ21" s="15"/>
      <c r="XBK21" s="16"/>
      <c r="XBM21" s="14"/>
      <c r="XBN21" s="15"/>
      <c r="XBO21" s="16"/>
      <c r="XBQ21" s="14"/>
      <c r="XBR21" s="15"/>
      <c r="XBS21" s="16"/>
      <c r="XBU21" s="14"/>
      <c r="XBV21" s="15"/>
      <c r="XBW21" s="16"/>
      <c r="XBY21" s="14"/>
      <c r="XBZ21" s="15"/>
      <c r="XCA21" s="16"/>
      <c r="XCC21" s="14"/>
      <c r="XCD21" s="15"/>
      <c r="XCE21" s="16"/>
      <c r="XCG21" s="14"/>
      <c r="XCH21" s="15"/>
      <c r="XCI21" s="16"/>
      <c r="XCK21" s="14"/>
      <c r="XCL21" s="15"/>
      <c r="XCM21" s="16"/>
      <c r="XCO21" s="14"/>
      <c r="XCP21" s="15"/>
      <c r="XCQ21" s="16"/>
      <c r="XCS21" s="14"/>
      <c r="XCT21" s="15"/>
      <c r="XCU21" s="16"/>
      <c r="XCW21" s="14"/>
      <c r="XCX21" s="15"/>
      <c r="XCY21" s="16"/>
      <c r="XDA21" s="14"/>
      <c r="XDB21" s="15"/>
      <c r="XDC21" s="16"/>
      <c r="XDE21" s="14"/>
      <c r="XDF21" s="15"/>
      <c r="XDG21" s="16"/>
      <c r="XDI21" s="14"/>
      <c r="XDJ21" s="15"/>
      <c r="XDK21" s="16"/>
      <c r="XDM21" s="14"/>
      <c r="XDN21" s="15"/>
      <c r="XDO21" s="16"/>
      <c r="XDQ21" s="14"/>
      <c r="XDR21" s="15"/>
      <c r="XDS21" s="16"/>
      <c r="XDU21" s="14"/>
      <c r="XDV21" s="15"/>
      <c r="XDW21" s="16"/>
      <c r="XDY21" s="14"/>
      <c r="XDZ21" s="15"/>
      <c r="XEA21" s="16"/>
      <c r="XEC21" s="14"/>
      <c r="XED21" s="15"/>
      <c r="XEE21" s="16"/>
      <c r="XEG21" s="14"/>
      <c r="XEH21" s="15"/>
      <c r="XEI21" s="16"/>
      <c r="XEK21" s="14"/>
      <c r="XEL21" s="15"/>
      <c r="XEM21" s="16"/>
      <c r="XEO21" s="14"/>
      <c r="XEP21" s="15"/>
      <c r="XEQ21" s="16"/>
    </row>
    <row r="22" spans="1:1023 1025:2047 2049:3071 3073:4095 4097:5119 5121:6143 6145:7167 7169:8191 8193:9215 9217:10239 10241:11263 11265:12287 12289:13311 13313:14335 14337:15359 15361:16371" ht="15" customHeight="1">
      <c r="B22" s="241">
        <v>7</v>
      </c>
      <c r="C22" s="13" t="s">
        <v>139</v>
      </c>
      <c r="D22" s="9" t="s">
        <v>140</v>
      </c>
      <c r="E22" s="138" t="s">
        <v>141</v>
      </c>
      <c r="F22" s="142">
        <v>166</v>
      </c>
      <c r="G22" s="193" t="s">
        <v>304</v>
      </c>
      <c r="H22" s="224">
        <v>165</v>
      </c>
      <c r="I22" s="410">
        <v>165</v>
      </c>
    </row>
    <row r="23" spans="1:1023 1025:2047 2049:3071 3073:4095 4097:5119 5121:6143 6145:7167 7169:8191 8193:9215 9217:10239 10241:11263 11265:12287 12289:13311 13313:14335 14337:15359 15361:16371" ht="15" customHeight="1">
      <c r="B23" s="241">
        <v>8</v>
      </c>
      <c r="C23" s="13" t="s">
        <v>142</v>
      </c>
      <c r="D23" s="121" t="s">
        <v>143</v>
      </c>
      <c r="E23" s="148" t="s">
        <v>144</v>
      </c>
      <c r="F23" s="142" t="s">
        <v>304</v>
      </c>
      <c r="G23" s="193" t="s">
        <v>304</v>
      </c>
      <c r="H23" s="224" t="s">
        <v>304</v>
      </c>
      <c r="I23" s="398" t="s">
        <v>304</v>
      </c>
    </row>
    <row r="24" spans="1:1023 1025:2047 2049:3071 3073:4095 4097:5119 5121:6143 6145:7167 7169:8191 8193:9215 9217:10239 10241:11263 11265:12287 12289:13311 13313:14335 14337:15359 15361:16371" ht="15" customHeight="1">
      <c r="B24" s="241">
        <v>9</v>
      </c>
      <c r="C24" s="13" t="s">
        <v>145</v>
      </c>
      <c r="D24" s="9" t="s">
        <v>146</v>
      </c>
      <c r="E24" s="138" t="s">
        <v>233</v>
      </c>
      <c r="F24" s="142">
        <v>1492</v>
      </c>
      <c r="G24" s="193">
        <v>1390</v>
      </c>
      <c r="H24" s="224">
        <v>1196</v>
      </c>
      <c r="I24" s="399">
        <v>787</v>
      </c>
    </row>
    <row r="25" spans="1:1023 1025:2047 2049:3071 3073:4095 4097:5119 5121:6143 6145:7167 7169:8191 8193:9215 9217:10239 10241:11263 11265:12287 12289:13311 13313:14335 14337:15359 15361:16371">
      <c r="B25" s="241">
        <v>10</v>
      </c>
      <c r="C25" s="13" t="s">
        <v>147</v>
      </c>
      <c r="D25" s="9" t="s">
        <v>148</v>
      </c>
      <c r="E25" s="138" t="s">
        <v>135</v>
      </c>
      <c r="F25" s="142" t="s">
        <v>328</v>
      </c>
      <c r="G25" s="193" t="s">
        <v>304</v>
      </c>
      <c r="H25" s="224">
        <v>1920</v>
      </c>
      <c r="I25" s="399">
        <v>1250</v>
      </c>
    </row>
    <row r="26" spans="1:1023 1025:2047 2049:3071 3073:4095 4097:5119 5121:6143 6145:7167 7169:8191 8193:9215 9217:10239 10241:11263 11265:12287 12289:13311 13313:14335 14337:15359 15361:16371">
      <c r="B26" s="241">
        <v>11</v>
      </c>
      <c r="C26" s="13" t="s">
        <v>149</v>
      </c>
      <c r="D26" s="9" t="s">
        <v>150</v>
      </c>
      <c r="E26" s="138" t="s">
        <v>233</v>
      </c>
      <c r="F26" s="142">
        <v>1330</v>
      </c>
      <c r="G26" s="193">
        <v>1143</v>
      </c>
      <c r="H26" s="224">
        <v>923</v>
      </c>
      <c r="I26" s="399">
        <v>818</v>
      </c>
    </row>
    <row r="27" spans="1:1023 1025:2047 2049:3071 3073:4095 4097:5119 5121:6143 6145:7167 7169:8191 8193:9215 9217:10239 10241:11263 11265:12287 12289:13311 13313:14335 14337:15359 15361:16371">
      <c r="B27" s="241">
        <v>12</v>
      </c>
      <c r="C27" s="13" t="s">
        <v>151</v>
      </c>
      <c r="D27" s="121" t="s">
        <v>140</v>
      </c>
      <c r="E27" s="148" t="s">
        <v>141</v>
      </c>
      <c r="F27" s="142" t="s">
        <v>304</v>
      </c>
      <c r="G27" s="193" t="s">
        <v>304</v>
      </c>
      <c r="H27" s="224" t="s">
        <v>304</v>
      </c>
      <c r="I27" s="400">
        <v>826</v>
      </c>
    </row>
    <row r="28" spans="1:1023 1025:2047 2049:3071 3073:4095 4097:5119 5121:6143 6145:7167 7169:8191 8193:9215 9217:10239 10241:11263 11265:12287 12289:13311 13313:14335 14337:15359 15361:16371">
      <c r="B28" s="241">
        <v>13</v>
      </c>
      <c r="C28" s="13" t="s">
        <v>152</v>
      </c>
      <c r="D28" s="121" t="s">
        <v>153</v>
      </c>
      <c r="E28" s="148" t="s">
        <v>62</v>
      </c>
      <c r="F28" s="142" t="s">
        <v>304</v>
      </c>
      <c r="G28" s="193" t="s">
        <v>304</v>
      </c>
      <c r="H28" s="224" t="s">
        <v>304</v>
      </c>
      <c r="I28" s="398" t="s">
        <v>304</v>
      </c>
    </row>
    <row r="29" spans="1:1023 1025:2047 2049:3071 3073:4095 4097:5119 5121:6143 6145:7167 7169:8191 8193:9215 9217:10239 10241:11263 11265:12287 12289:13311 13313:14335 14337:15359 15361:16371">
      <c r="B29" s="241">
        <v>14</v>
      </c>
      <c r="C29" s="13" t="s">
        <v>154</v>
      </c>
      <c r="D29" s="9" t="s">
        <v>155</v>
      </c>
      <c r="E29" s="138" t="s">
        <v>141</v>
      </c>
      <c r="F29" s="142">
        <v>1554</v>
      </c>
      <c r="G29" s="193">
        <v>803</v>
      </c>
      <c r="H29" s="224">
        <v>696</v>
      </c>
      <c r="I29" s="410">
        <v>696</v>
      </c>
    </row>
    <row r="30" spans="1:1023 1025:2047 2049:3071 3073:4095 4097:5119 5121:6143 6145:7167 7169:8191 8193:9215 9217:10239 10241:11263 11265:12287 12289:13311 13313:14335 14337:15359 15361:16371">
      <c r="B30" s="241">
        <v>15</v>
      </c>
      <c r="C30" s="11" t="s">
        <v>156</v>
      </c>
      <c r="D30" s="8" t="s">
        <v>133</v>
      </c>
      <c r="E30" s="149" t="s">
        <v>32</v>
      </c>
      <c r="F30" s="143">
        <v>1323</v>
      </c>
      <c r="G30" s="194" t="s">
        <v>304</v>
      </c>
      <c r="H30" s="224" t="s">
        <v>304</v>
      </c>
      <c r="I30" s="398" t="s">
        <v>304</v>
      </c>
    </row>
    <row r="31" spans="1:1023 1025:2047 2049:3071 3073:4095 4097:5119 5121:6143 6145:7167 7169:8191 8193:9215 9217:10239 10241:11263 11265:12287 12289:13311 13313:14335 14337:15359 15361:16371">
      <c r="B31" s="241">
        <v>16</v>
      </c>
      <c r="C31" s="9" t="s">
        <v>157</v>
      </c>
      <c r="D31" s="9" t="s">
        <v>158</v>
      </c>
      <c r="E31" s="150" t="s">
        <v>159</v>
      </c>
      <c r="F31" s="144">
        <v>1032</v>
      </c>
      <c r="G31" s="195">
        <v>1010</v>
      </c>
      <c r="H31" s="224">
        <v>1183</v>
      </c>
      <c r="I31" s="399">
        <v>1095</v>
      </c>
    </row>
    <row r="32" spans="1:1023 1025:2047 2049:3071 3073:4095 4097:5119 5121:6143 6145:7167 7169:8191 8193:9215 9217:10239 10241:11263 11265:12287 12289:13311 13313:14335 14337:15359 15361:16371">
      <c r="B32" s="241">
        <v>17</v>
      </c>
      <c r="C32" s="13" t="s">
        <v>160</v>
      </c>
      <c r="D32" s="9" t="s">
        <v>161</v>
      </c>
      <c r="E32" s="138" t="s">
        <v>162</v>
      </c>
      <c r="F32" s="142" t="s">
        <v>328</v>
      </c>
      <c r="G32" s="193" t="s">
        <v>304</v>
      </c>
      <c r="H32" s="224">
        <v>1900</v>
      </c>
      <c r="I32" s="399">
        <v>1900</v>
      </c>
    </row>
    <row r="33" spans="2:9">
      <c r="B33" s="241">
        <v>18</v>
      </c>
      <c r="C33" s="12" t="s">
        <v>163</v>
      </c>
      <c r="D33" s="9" t="s">
        <v>164</v>
      </c>
      <c r="E33" s="138" t="s">
        <v>165</v>
      </c>
      <c r="F33" s="142" t="s">
        <v>304</v>
      </c>
      <c r="G33" s="193" t="s">
        <v>304</v>
      </c>
      <c r="H33" s="224" t="s">
        <v>304</v>
      </c>
      <c r="I33" s="398" t="s">
        <v>304</v>
      </c>
    </row>
    <row r="34" spans="2:9">
      <c r="B34" s="241">
        <v>19</v>
      </c>
      <c r="C34" s="13" t="s">
        <v>166</v>
      </c>
      <c r="D34" s="9" t="s">
        <v>167</v>
      </c>
      <c r="E34" s="138" t="s">
        <v>144</v>
      </c>
      <c r="F34" s="143">
        <v>1247</v>
      </c>
      <c r="G34" s="194" t="s">
        <v>304</v>
      </c>
      <c r="H34" s="224">
        <v>1210</v>
      </c>
      <c r="I34" s="410">
        <v>1210</v>
      </c>
    </row>
    <row r="35" spans="2:9">
      <c r="B35" s="241">
        <v>20</v>
      </c>
      <c r="C35" s="13" t="s">
        <v>168</v>
      </c>
      <c r="D35" s="9" t="s">
        <v>169</v>
      </c>
      <c r="E35" s="138" t="s">
        <v>141</v>
      </c>
      <c r="F35" s="141" t="s">
        <v>328</v>
      </c>
      <c r="G35" s="192" t="s">
        <v>304</v>
      </c>
      <c r="H35" s="224">
        <v>786</v>
      </c>
      <c r="I35" s="410">
        <v>786</v>
      </c>
    </row>
    <row r="36" spans="2:9">
      <c r="B36" s="241">
        <v>21</v>
      </c>
      <c r="C36" s="13" t="s">
        <v>170</v>
      </c>
      <c r="D36" s="9" t="s">
        <v>171</v>
      </c>
      <c r="E36" s="138" t="s">
        <v>172</v>
      </c>
      <c r="F36" s="142" t="s">
        <v>304</v>
      </c>
      <c r="G36" s="193" t="s">
        <v>304</v>
      </c>
      <c r="H36" s="224" t="s">
        <v>304</v>
      </c>
      <c r="I36" s="398" t="s">
        <v>304</v>
      </c>
    </row>
    <row r="37" spans="2:9">
      <c r="B37" s="241">
        <v>22</v>
      </c>
      <c r="C37" s="13" t="s">
        <v>173</v>
      </c>
      <c r="D37" s="9" t="s">
        <v>174</v>
      </c>
      <c r="E37" s="138" t="s">
        <v>175</v>
      </c>
      <c r="F37" s="142" t="s">
        <v>304</v>
      </c>
      <c r="G37" s="193" t="s">
        <v>304</v>
      </c>
      <c r="H37" s="224" t="s">
        <v>304</v>
      </c>
      <c r="I37" s="398" t="s">
        <v>304</v>
      </c>
    </row>
    <row r="38" spans="2:9">
      <c r="B38" s="241">
        <v>23</v>
      </c>
      <c r="C38" s="13" t="s">
        <v>176</v>
      </c>
      <c r="D38" s="121" t="s">
        <v>177</v>
      </c>
      <c r="E38" s="148" t="s">
        <v>178</v>
      </c>
      <c r="F38" s="142" t="s">
        <v>304</v>
      </c>
      <c r="G38" s="193" t="s">
        <v>304</v>
      </c>
      <c r="H38" s="224" t="s">
        <v>304</v>
      </c>
      <c r="I38" s="398" t="s">
        <v>304</v>
      </c>
    </row>
    <row r="39" spans="2:9">
      <c r="B39" s="241">
        <v>24</v>
      </c>
      <c r="C39" s="13" t="s">
        <v>179</v>
      </c>
      <c r="D39" s="9" t="s">
        <v>180</v>
      </c>
      <c r="E39" s="148" t="s">
        <v>178</v>
      </c>
      <c r="F39" s="142" t="s">
        <v>304</v>
      </c>
      <c r="G39" s="193" t="s">
        <v>304</v>
      </c>
      <c r="H39" s="224" t="s">
        <v>304</v>
      </c>
      <c r="I39" s="398" t="s">
        <v>304</v>
      </c>
    </row>
    <row r="40" spans="2:9">
      <c r="B40" s="241">
        <v>25</v>
      </c>
      <c r="C40" s="13" t="s">
        <v>181</v>
      </c>
      <c r="D40" s="8" t="s">
        <v>182</v>
      </c>
      <c r="E40" s="149" t="s">
        <v>172</v>
      </c>
      <c r="F40" s="142" t="s">
        <v>304</v>
      </c>
      <c r="G40" s="193" t="s">
        <v>304</v>
      </c>
      <c r="H40" s="224" t="s">
        <v>304</v>
      </c>
      <c r="I40" s="398" t="s">
        <v>304</v>
      </c>
    </row>
    <row r="41" spans="2:9">
      <c r="B41" s="241">
        <v>26</v>
      </c>
      <c r="C41" s="13" t="s">
        <v>431</v>
      </c>
      <c r="D41" s="9" t="s">
        <v>183</v>
      </c>
      <c r="E41" s="138" t="s">
        <v>184</v>
      </c>
      <c r="F41" s="142" t="s">
        <v>304</v>
      </c>
      <c r="G41" s="193" t="s">
        <v>304</v>
      </c>
      <c r="H41" s="224">
        <v>720</v>
      </c>
      <c r="I41" s="399">
        <v>500</v>
      </c>
    </row>
    <row r="42" spans="2:9">
      <c r="B42" s="241">
        <v>27</v>
      </c>
      <c r="C42" s="13" t="s">
        <v>185</v>
      </c>
      <c r="D42" s="9" t="s">
        <v>186</v>
      </c>
      <c r="E42" s="138" t="s">
        <v>144</v>
      </c>
      <c r="F42" s="144">
        <v>624</v>
      </c>
      <c r="G42" s="193" t="s">
        <v>304</v>
      </c>
      <c r="H42" s="224">
        <v>168</v>
      </c>
      <c r="I42" s="399">
        <v>538</v>
      </c>
    </row>
    <row r="43" spans="2:9">
      <c r="B43" s="241">
        <v>28</v>
      </c>
      <c r="C43" s="13" t="s">
        <v>428</v>
      </c>
      <c r="D43" s="121" t="s">
        <v>187</v>
      </c>
      <c r="E43" s="148" t="s">
        <v>175</v>
      </c>
      <c r="F43" s="142" t="s">
        <v>304</v>
      </c>
      <c r="G43" s="193" t="s">
        <v>304</v>
      </c>
      <c r="H43" s="224" t="s">
        <v>304</v>
      </c>
      <c r="I43" s="398" t="s">
        <v>304</v>
      </c>
    </row>
    <row r="44" spans="2:9">
      <c r="B44" s="241">
        <v>29</v>
      </c>
      <c r="C44" s="13" t="s">
        <v>429</v>
      </c>
      <c r="D44" s="9" t="s">
        <v>188</v>
      </c>
      <c r="E44" s="138" t="s">
        <v>175</v>
      </c>
      <c r="F44" s="142" t="s">
        <v>304</v>
      </c>
      <c r="G44" s="193" t="s">
        <v>304</v>
      </c>
      <c r="H44" s="224" t="s">
        <v>304</v>
      </c>
      <c r="I44" s="398" t="s">
        <v>304</v>
      </c>
    </row>
    <row r="45" spans="2:9">
      <c r="B45" s="241">
        <v>30</v>
      </c>
      <c r="C45" s="13" t="s">
        <v>430</v>
      </c>
      <c r="D45" s="9" t="s">
        <v>189</v>
      </c>
      <c r="E45" s="138" t="s">
        <v>190</v>
      </c>
      <c r="F45" s="142" t="s">
        <v>304</v>
      </c>
      <c r="G45" s="193" t="s">
        <v>304</v>
      </c>
      <c r="H45" s="224" t="s">
        <v>304</v>
      </c>
      <c r="I45" s="398" t="s">
        <v>304</v>
      </c>
    </row>
    <row r="46" spans="2:9">
      <c r="B46" s="241">
        <v>31</v>
      </c>
      <c r="C46" s="13" t="s">
        <v>327</v>
      </c>
      <c r="D46" s="9" t="s">
        <v>191</v>
      </c>
      <c r="E46" s="138" t="s">
        <v>159</v>
      </c>
      <c r="F46" s="142">
        <v>224</v>
      </c>
      <c r="G46" s="193" t="s">
        <v>304</v>
      </c>
      <c r="H46" s="224" t="s">
        <v>304</v>
      </c>
      <c r="I46" s="398" t="s">
        <v>304</v>
      </c>
    </row>
    <row r="47" spans="2:9">
      <c r="B47" s="241">
        <v>32</v>
      </c>
      <c r="C47" s="13" t="s">
        <v>192</v>
      </c>
      <c r="D47" s="9" t="s">
        <v>193</v>
      </c>
      <c r="E47" s="138" t="s">
        <v>144</v>
      </c>
      <c r="F47" s="142" t="s">
        <v>304</v>
      </c>
      <c r="G47" s="193" t="s">
        <v>304</v>
      </c>
      <c r="H47" s="224" t="s">
        <v>304</v>
      </c>
      <c r="I47" s="398" t="s">
        <v>304</v>
      </c>
    </row>
    <row r="48" spans="2:9">
      <c r="B48" s="241">
        <v>33</v>
      </c>
      <c r="C48" s="13" t="s">
        <v>194</v>
      </c>
      <c r="D48" s="9" t="s">
        <v>195</v>
      </c>
      <c r="E48" s="138" t="s">
        <v>195</v>
      </c>
      <c r="F48" s="142" t="s">
        <v>304</v>
      </c>
      <c r="G48" s="193" t="s">
        <v>304</v>
      </c>
      <c r="H48" s="224" t="s">
        <v>304</v>
      </c>
      <c r="I48" s="398" t="s">
        <v>304</v>
      </c>
    </row>
    <row r="49" spans="2:9">
      <c r="B49" s="241">
        <v>34</v>
      </c>
      <c r="C49" s="13" t="s">
        <v>196</v>
      </c>
      <c r="D49" s="9" t="s">
        <v>197</v>
      </c>
      <c r="E49" s="138" t="s">
        <v>184</v>
      </c>
      <c r="F49" s="142" t="s">
        <v>304</v>
      </c>
      <c r="G49" s="193" t="s">
        <v>304</v>
      </c>
      <c r="H49" s="224">
        <v>420</v>
      </c>
      <c r="I49" s="399">
        <v>345</v>
      </c>
    </row>
    <row r="50" spans="2:9">
      <c r="B50" s="241">
        <v>35</v>
      </c>
      <c r="C50" s="13" t="s">
        <v>198</v>
      </c>
      <c r="D50" s="121" t="s">
        <v>199</v>
      </c>
      <c r="E50" s="148" t="s">
        <v>165</v>
      </c>
      <c r="F50" s="142"/>
      <c r="G50" s="193" t="s">
        <v>304</v>
      </c>
      <c r="H50" s="224" t="s">
        <v>304</v>
      </c>
      <c r="I50" s="398" t="s">
        <v>304</v>
      </c>
    </row>
    <row r="51" spans="2:9">
      <c r="B51" s="241">
        <v>36</v>
      </c>
      <c r="C51" s="13" t="s">
        <v>200</v>
      </c>
      <c r="D51" s="9" t="s">
        <v>201</v>
      </c>
      <c r="E51" s="138" t="s">
        <v>202</v>
      </c>
      <c r="F51" s="142" t="s">
        <v>304</v>
      </c>
      <c r="G51" s="193" t="s">
        <v>304</v>
      </c>
      <c r="H51" s="224" t="s">
        <v>304</v>
      </c>
      <c r="I51" s="398" t="s">
        <v>304</v>
      </c>
    </row>
    <row r="52" spans="2:9">
      <c r="B52" s="241">
        <v>37</v>
      </c>
      <c r="C52" s="13" t="s">
        <v>203</v>
      </c>
      <c r="D52" s="9" t="s">
        <v>204</v>
      </c>
      <c r="E52" s="138" t="s">
        <v>204</v>
      </c>
      <c r="F52" s="142" t="s">
        <v>304</v>
      </c>
      <c r="G52" s="193" t="s">
        <v>304</v>
      </c>
      <c r="H52" s="224">
        <v>1079</v>
      </c>
      <c r="I52" s="398">
        <v>1079</v>
      </c>
    </row>
    <row r="53" spans="2:9" ht="30">
      <c r="B53" s="241">
        <v>38</v>
      </c>
      <c r="C53" s="117" t="s">
        <v>329</v>
      </c>
      <c r="D53" s="9" t="s">
        <v>205</v>
      </c>
      <c r="E53" s="138" t="s">
        <v>172</v>
      </c>
      <c r="F53" s="142">
        <v>530</v>
      </c>
      <c r="G53" s="193" t="s">
        <v>304</v>
      </c>
      <c r="H53" s="224">
        <v>690</v>
      </c>
      <c r="I53" s="399">
        <v>690</v>
      </c>
    </row>
    <row r="54" spans="2:9">
      <c r="B54" s="241">
        <v>39</v>
      </c>
      <c r="C54" s="13" t="s">
        <v>432</v>
      </c>
      <c r="D54" s="9" t="s">
        <v>206</v>
      </c>
      <c r="E54" s="138" t="s">
        <v>178</v>
      </c>
      <c r="F54" s="142" t="s">
        <v>304</v>
      </c>
      <c r="G54" s="193" t="s">
        <v>304</v>
      </c>
      <c r="H54" s="224" t="s">
        <v>304</v>
      </c>
      <c r="I54" s="224" t="s">
        <v>304</v>
      </c>
    </row>
    <row r="55" spans="2:9">
      <c r="B55" s="241">
        <v>40</v>
      </c>
      <c r="C55" s="13" t="s">
        <v>207</v>
      </c>
      <c r="D55" s="9" t="s">
        <v>208</v>
      </c>
      <c r="E55" s="138" t="s">
        <v>195</v>
      </c>
      <c r="F55" s="141">
        <v>535</v>
      </c>
      <c r="G55" s="192">
        <v>366</v>
      </c>
      <c r="H55" s="224">
        <v>388</v>
      </c>
      <c r="I55" s="399">
        <v>435</v>
      </c>
    </row>
    <row r="56" spans="2:9">
      <c r="B56" s="241">
        <v>41</v>
      </c>
      <c r="C56" s="13" t="s">
        <v>433</v>
      </c>
      <c r="D56" s="9" t="s">
        <v>209</v>
      </c>
      <c r="E56" s="138" t="s">
        <v>175</v>
      </c>
      <c r="F56" s="142" t="s">
        <v>304</v>
      </c>
      <c r="G56" s="193" t="s">
        <v>304</v>
      </c>
      <c r="H56" s="224">
        <v>343</v>
      </c>
      <c r="I56" s="399">
        <v>245</v>
      </c>
    </row>
    <row r="57" spans="2:9">
      <c r="B57" s="241">
        <v>42</v>
      </c>
      <c r="C57" s="13" t="s">
        <v>210</v>
      </c>
      <c r="D57" s="9" t="s">
        <v>211</v>
      </c>
      <c r="E57" s="138" t="s">
        <v>172</v>
      </c>
      <c r="F57" s="142" t="s">
        <v>304</v>
      </c>
      <c r="G57" s="193">
        <v>450</v>
      </c>
      <c r="H57" s="224">
        <v>450</v>
      </c>
      <c r="I57" s="410">
        <v>450</v>
      </c>
    </row>
    <row r="58" spans="2:9">
      <c r="B58" s="241">
        <v>43</v>
      </c>
      <c r="C58" s="13" t="s">
        <v>434</v>
      </c>
      <c r="D58" s="121" t="s">
        <v>212</v>
      </c>
      <c r="E58" s="148" t="s">
        <v>141</v>
      </c>
      <c r="F58" s="142" t="s">
        <v>304</v>
      </c>
      <c r="G58" s="193" t="s">
        <v>304</v>
      </c>
      <c r="H58" s="224" t="s">
        <v>304</v>
      </c>
      <c r="I58" s="398" t="s">
        <v>304</v>
      </c>
    </row>
    <row r="59" spans="2:9">
      <c r="B59" s="241">
        <v>44</v>
      </c>
      <c r="C59" s="11" t="s">
        <v>213</v>
      </c>
      <c r="D59" s="9" t="s">
        <v>214</v>
      </c>
      <c r="E59" s="138" t="s">
        <v>144</v>
      </c>
      <c r="F59" s="142" t="s">
        <v>304</v>
      </c>
      <c r="G59" s="193" t="s">
        <v>304</v>
      </c>
      <c r="H59" s="224">
        <v>550</v>
      </c>
      <c r="I59" s="410">
        <v>550</v>
      </c>
    </row>
    <row r="60" spans="2:9">
      <c r="B60" s="241">
        <v>45</v>
      </c>
      <c r="C60" s="11" t="s">
        <v>215</v>
      </c>
      <c r="D60" s="9" t="s">
        <v>216</v>
      </c>
      <c r="E60" s="138" t="s">
        <v>184</v>
      </c>
      <c r="F60" s="142" t="s">
        <v>304</v>
      </c>
      <c r="G60" s="193" t="s">
        <v>304</v>
      </c>
      <c r="H60" s="224" t="s">
        <v>304</v>
      </c>
      <c r="I60" s="398" t="s">
        <v>304</v>
      </c>
    </row>
    <row r="61" spans="2:9">
      <c r="B61" s="241">
        <v>46</v>
      </c>
      <c r="C61" s="11" t="s">
        <v>217</v>
      </c>
      <c r="D61" s="9" t="s">
        <v>218</v>
      </c>
      <c r="E61" s="138" t="s">
        <v>190</v>
      </c>
      <c r="F61" s="142" t="s">
        <v>304</v>
      </c>
      <c r="G61" s="193" t="s">
        <v>304</v>
      </c>
      <c r="H61" s="224" t="s">
        <v>304</v>
      </c>
      <c r="I61" s="398" t="s">
        <v>304</v>
      </c>
    </row>
    <row r="62" spans="2:9" ht="30">
      <c r="B62" s="241">
        <v>47</v>
      </c>
      <c r="C62" s="13" t="s">
        <v>219</v>
      </c>
      <c r="D62" s="9" t="s">
        <v>220</v>
      </c>
      <c r="E62" s="138" t="s">
        <v>162</v>
      </c>
      <c r="F62" s="142" t="s">
        <v>328</v>
      </c>
      <c r="G62" s="193" t="s">
        <v>304</v>
      </c>
      <c r="H62" s="224">
        <v>810</v>
      </c>
      <c r="I62" s="399">
        <v>250</v>
      </c>
    </row>
    <row r="63" spans="2:9" ht="30">
      <c r="B63" s="241">
        <v>48</v>
      </c>
      <c r="C63" s="11" t="s">
        <v>221</v>
      </c>
      <c r="D63" s="8" t="s">
        <v>222</v>
      </c>
      <c r="E63" s="149" t="s">
        <v>184</v>
      </c>
      <c r="F63" s="145">
        <v>305</v>
      </c>
      <c r="G63" s="193" t="s">
        <v>304</v>
      </c>
      <c r="H63" s="224">
        <v>379</v>
      </c>
      <c r="I63" s="399">
        <v>256</v>
      </c>
    </row>
    <row r="64" spans="2:9">
      <c r="B64" s="241">
        <v>49</v>
      </c>
      <c r="C64" s="13" t="s">
        <v>223</v>
      </c>
      <c r="D64" s="8" t="s">
        <v>224</v>
      </c>
      <c r="E64" s="149" t="s">
        <v>175</v>
      </c>
      <c r="F64" s="142">
        <v>320</v>
      </c>
      <c r="G64" s="193" t="s">
        <v>304</v>
      </c>
      <c r="H64" s="224">
        <v>450</v>
      </c>
      <c r="I64" s="411">
        <v>450</v>
      </c>
    </row>
    <row r="65" spans="2:9">
      <c r="B65" s="241">
        <v>50</v>
      </c>
      <c r="C65" s="13" t="s">
        <v>225</v>
      </c>
      <c r="D65" s="9" t="s">
        <v>226</v>
      </c>
      <c r="E65" s="138" t="s">
        <v>172</v>
      </c>
      <c r="F65" s="142" t="s">
        <v>304</v>
      </c>
      <c r="G65" s="193" t="s">
        <v>304</v>
      </c>
      <c r="H65" s="224">
        <v>319</v>
      </c>
      <c r="I65" s="412">
        <v>319</v>
      </c>
    </row>
    <row r="66" spans="2:9">
      <c r="B66" s="241">
        <v>51</v>
      </c>
      <c r="C66" s="13" t="s">
        <v>227</v>
      </c>
      <c r="D66" s="9" t="s">
        <v>208</v>
      </c>
      <c r="E66" s="138" t="s">
        <v>32</v>
      </c>
      <c r="F66" s="142" t="s">
        <v>304</v>
      </c>
      <c r="G66" s="193" t="s">
        <v>304</v>
      </c>
      <c r="H66" s="224">
        <v>250</v>
      </c>
      <c r="I66" s="399">
        <v>250</v>
      </c>
    </row>
    <row r="67" spans="2:9">
      <c r="B67" s="241">
        <v>52</v>
      </c>
      <c r="C67" s="13" t="s">
        <v>228</v>
      </c>
      <c r="D67" s="9" t="s">
        <v>229</v>
      </c>
      <c r="E67" s="138" t="s">
        <v>172</v>
      </c>
      <c r="F67" s="142" t="s">
        <v>304</v>
      </c>
      <c r="G67" s="193" t="s">
        <v>304</v>
      </c>
      <c r="H67" s="224" t="s">
        <v>304</v>
      </c>
      <c r="I67" s="401" t="s">
        <v>304</v>
      </c>
    </row>
    <row r="68" spans="2:9">
      <c r="B68" s="241">
        <v>53</v>
      </c>
      <c r="C68" s="13" t="s">
        <v>423</v>
      </c>
      <c r="D68" s="9" t="s">
        <v>230</v>
      </c>
      <c r="E68" s="138" t="s">
        <v>202</v>
      </c>
      <c r="F68" s="142" t="s">
        <v>304</v>
      </c>
      <c r="G68" s="193" t="s">
        <v>304</v>
      </c>
      <c r="H68" s="224" t="s">
        <v>304</v>
      </c>
      <c r="I68" s="401" t="s">
        <v>304</v>
      </c>
    </row>
    <row r="69" spans="2:9">
      <c r="B69" s="241">
        <v>54</v>
      </c>
      <c r="C69" s="11" t="s">
        <v>231</v>
      </c>
      <c r="D69" s="121" t="s">
        <v>232</v>
      </c>
      <c r="E69" s="148" t="s">
        <v>233</v>
      </c>
      <c r="F69" s="142" t="s">
        <v>304</v>
      </c>
      <c r="G69" s="193" t="s">
        <v>304</v>
      </c>
      <c r="H69" s="224" t="s">
        <v>304</v>
      </c>
      <c r="I69" s="401" t="s">
        <v>304</v>
      </c>
    </row>
    <row r="70" spans="2:9">
      <c r="B70" s="241">
        <v>55</v>
      </c>
      <c r="C70" s="11" t="s">
        <v>435</v>
      </c>
      <c r="D70" s="70" t="s">
        <v>436</v>
      </c>
      <c r="E70" s="148" t="s">
        <v>184</v>
      </c>
      <c r="F70" s="142" t="s">
        <v>304</v>
      </c>
      <c r="G70" s="193" t="s">
        <v>304</v>
      </c>
      <c r="H70" s="224" t="s">
        <v>304</v>
      </c>
      <c r="I70" s="401" t="s">
        <v>304</v>
      </c>
    </row>
    <row r="71" spans="2:9">
      <c r="B71" s="241">
        <v>56</v>
      </c>
      <c r="C71" s="11" t="s">
        <v>234</v>
      </c>
      <c r="D71" s="9" t="s">
        <v>235</v>
      </c>
      <c r="E71" s="138" t="s">
        <v>184</v>
      </c>
      <c r="F71" s="142" t="s">
        <v>304</v>
      </c>
      <c r="G71" s="193" t="s">
        <v>304</v>
      </c>
      <c r="H71" s="224" t="s">
        <v>304</v>
      </c>
      <c r="I71" s="401" t="s">
        <v>304</v>
      </c>
    </row>
    <row r="72" spans="2:9">
      <c r="B72" s="241">
        <v>57</v>
      </c>
      <c r="C72" s="13" t="s">
        <v>236</v>
      </c>
      <c r="D72" s="9" t="s">
        <v>237</v>
      </c>
      <c r="E72" s="138" t="s">
        <v>202</v>
      </c>
      <c r="F72" s="142" t="s">
        <v>304</v>
      </c>
      <c r="G72" s="193" t="s">
        <v>304</v>
      </c>
      <c r="H72" s="224">
        <v>200</v>
      </c>
      <c r="I72" s="412">
        <v>200</v>
      </c>
    </row>
    <row r="73" spans="2:9">
      <c r="B73" s="241">
        <v>58</v>
      </c>
      <c r="C73" s="13" t="s">
        <v>238</v>
      </c>
      <c r="D73" s="9" t="s">
        <v>239</v>
      </c>
      <c r="E73" s="138" t="s">
        <v>141</v>
      </c>
      <c r="F73" s="142" t="s">
        <v>304</v>
      </c>
      <c r="G73" s="193" t="s">
        <v>304</v>
      </c>
      <c r="H73" s="224">
        <v>110</v>
      </c>
      <c r="I73" s="412">
        <v>110</v>
      </c>
    </row>
    <row r="74" spans="2:9">
      <c r="B74" s="241">
        <v>59</v>
      </c>
      <c r="C74" s="11" t="s">
        <v>350</v>
      </c>
      <c r="D74" s="9" t="s">
        <v>437</v>
      </c>
      <c r="E74" s="138" t="s">
        <v>32</v>
      </c>
      <c r="F74" s="142">
        <v>245</v>
      </c>
      <c r="G74" s="193">
        <v>338</v>
      </c>
      <c r="H74" s="224">
        <v>446</v>
      </c>
      <c r="I74" s="412">
        <v>446</v>
      </c>
    </row>
    <row r="75" spans="2:9">
      <c r="B75" s="241">
        <v>60</v>
      </c>
      <c r="C75" s="11" t="s">
        <v>360</v>
      </c>
      <c r="D75" s="9" t="s">
        <v>240</v>
      </c>
      <c r="E75" s="138" t="s">
        <v>202</v>
      </c>
      <c r="F75" s="142" t="s">
        <v>304</v>
      </c>
      <c r="G75" s="193">
        <v>137</v>
      </c>
      <c r="H75" s="224" t="s">
        <v>304</v>
      </c>
      <c r="I75" s="401" t="s">
        <v>304</v>
      </c>
    </row>
    <row r="76" spans="2:9" ht="30">
      <c r="B76" s="241">
        <v>61</v>
      </c>
      <c r="C76" s="19" t="s">
        <v>241</v>
      </c>
      <c r="D76" s="9" t="s">
        <v>242</v>
      </c>
      <c r="E76" s="138" t="s">
        <v>165</v>
      </c>
      <c r="F76" s="142" t="s">
        <v>304</v>
      </c>
      <c r="G76" s="193" t="s">
        <v>304</v>
      </c>
      <c r="H76" s="224" t="s">
        <v>304</v>
      </c>
      <c r="I76" s="401" t="s">
        <v>304</v>
      </c>
    </row>
    <row r="77" spans="2:9">
      <c r="B77" s="241">
        <v>62</v>
      </c>
      <c r="C77" s="13" t="s">
        <v>243</v>
      </c>
      <c r="D77" s="9" t="s">
        <v>244</v>
      </c>
      <c r="E77" s="138" t="s">
        <v>233</v>
      </c>
      <c r="F77" s="142" t="s">
        <v>304</v>
      </c>
      <c r="G77" s="193" t="s">
        <v>304</v>
      </c>
      <c r="H77" s="224" t="s">
        <v>304</v>
      </c>
      <c r="I77" s="401" t="s">
        <v>304</v>
      </c>
    </row>
    <row r="78" spans="2:9">
      <c r="B78" s="241">
        <v>63</v>
      </c>
      <c r="C78" s="13" t="s">
        <v>245</v>
      </c>
      <c r="D78" s="9" t="s">
        <v>246</v>
      </c>
      <c r="E78" s="138" t="s">
        <v>172</v>
      </c>
      <c r="F78" s="142" t="s">
        <v>304</v>
      </c>
      <c r="G78" s="193" t="s">
        <v>304</v>
      </c>
      <c r="H78" s="224" t="s">
        <v>304</v>
      </c>
      <c r="I78" s="401" t="s">
        <v>304</v>
      </c>
    </row>
    <row r="79" spans="2:9">
      <c r="B79" s="241">
        <v>64</v>
      </c>
      <c r="C79" s="117" t="s">
        <v>247</v>
      </c>
      <c r="D79" s="9" t="s">
        <v>248</v>
      </c>
      <c r="E79" s="138" t="s">
        <v>249</v>
      </c>
      <c r="F79" s="142" t="s">
        <v>304</v>
      </c>
      <c r="G79" s="193" t="s">
        <v>304</v>
      </c>
      <c r="H79" s="224">
        <v>100</v>
      </c>
      <c r="I79" s="412">
        <v>100</v>
      </c>
    </row>
    <row r="80" spans="2:9">
      <c r="B80" s="241">
        <v>65</v>
      </c>
      <c r="C80" s="13" t="s">
        <v>250</v>
      </c>
      <c r="D80" s="9" t="s">
        <v>251</v>
      </c>
      <c r="E80" s="138" t="s">
        <v>172</v>
      </c>
      <c r="F80" s="142">
        <v>77</v>
      </c>
      <c r="G80" s="193" t="s">
        <v>304</v>
      </c>
      <c r="H80" s="224" t="s">
        <v>304</v>
      </c>
      <c r="I80" s="401" t="s">
        <v>304</v>
      </c>
    </row>
    <row r="81" spans="2:9">
      <c r="B81" s="241">
        <v>66</v>
      </c>
      <c r="C81" s="13" t="s">
        <v>252</v>
      </c>
      <c r="D81" s="9" t="s">
        <v>253</v>
      </c>
      <c r="E81" s="138" t="s">
        <v>184</v>
      </c>
      <c r="F81" s="142">
        <v>165</v>
      </c>
      <c r="G81" s="193" t="s">
        <v>304</v>
      </c>
      <c r="H81" s="224" t="s">
        <v>304</v>
      </c>
      <c r="I81" s="401" t="s">
        <v>304</v>
      </c>
    </row>
    <row r="82" spans="2:9">
      <c r="B82" s="241">
        <v>67</v>
      </c>
      <c r="C82" s="11" t="s">
        <v>254</v>
      </c>
      <c r="D82" s="9" t="s">
        <v>255</v>
      </c>
      <c r="E82" s="138" t="s">
        <v>144</v>
      </c>
      <c r="F82" s="142" t="s">
        <v>304</v>
      </c>
      <c r="G82" s="193" t="s">
        <v>304</v>
      </c>
      <c r="H82" s="224" t="s">
        <v>304</v>
      </c>
      <c r="I82" s="401" t="s">
        <v>304</v>
      </c>
    </row>
    <row r="83" spans="2:9">
      <c r="B83" s="241">
        <v>68</v>
      </c>
      <c r="C83" s="13" t="s">
        <v>256</v>
      </c>
      <c r="D83" s="9" t="s">
        <v>257</v>
      </c>
      <c r="E83" s="138" t="s">
        <v>135</v>
      </c>
      <c r="F83" s="142" t="s">
        <v>304</v>
      </c>
      <c r="G83" s="193" t="s">
        <v>304</v>
      </c>
      <c r="H83" s="224">
        <v>350</v>
      </c>
      <c r="I83" s="399">
        <v>280</v>
      </c>
    </row>
    <row r="84" spans="2:9">
      <c r="B84" s="241">
        <v>69</v>
      </c>
      <c r="C84" s="13" t="s">
        <v>258</v>
      </c>
      <c r="D84" s="9" t="s">
        <v>259</v>
      </c>
      <c r="E84" s="138" t="s">
        <v>202</v>
      </c>
      <c r="F84" s="142" t="s">
        <v>304</v>
      </c>
      <c r="G84" s="193" t="s">
        <v>304</v>
      </c>
      <c r="H84" s="224" t="s">
        <v>304</v>
      </c>
      <c r="I84" s="401" t="s">
        <v>304</v>
      </c>
    </row>
    <row r="85" spans="2:9">
      <c r="B85" s="241">
        <v>70</v>
      </c>
      <c r="C85" s="13" t="s">
        <v>438</v>
      </c>
      <c r="D85" s="9" t="s">
        <v>260</v>
      </c>
      <c r="E85" s="138" t="s">
        <v>184</v>
      </c>
      <c r="F85" s="142">
        <v>160</v>
      </c>
      <c r="G85" s="193">
        <v>160</v>
      </c>
      <c r="H85" s="224">
        <v>173</v>
      </c>
      <c r="I85" s="399">
        <v>173</v>
      </c>
    </row>
    <row r="86" spans="2:9">
      <c r="B86" s="241">
        <v>71</v>
      </c>
      <c r="C86" s="11" t="s">
        <v>261</v>
      </c>
      <c r="D86" s="9" t="s">
        <v>262</v>
      </c>
      <c r="E86" s="138" t="s">
        <v>100</v>
      </c>
      <c r="F86" s="142" t="s">
        <v>304</v>
      </c>
      <c r="G86" s="193" t="s">
        <v>304</v>
      </c>
      <c r="H86" s="224" t="s">
        <v>304</v>
      </c>
      <c r="I86" s="401" t="s">
        <v>304</v>
      </c>
    </row>
    <row r="87" spans="2:9">
      <c r="B87" s="241">
        <v>72</v>
      </c>
      <c r="C87" s="11" t="s">
        <v>263</v>
      </c>
      <c r="D87" s="8" t="s">
        <v>264</v>
      </c>
      <c r="E87" s="149" t="s">
        <v>135</v>
      </c>
      <c r="F87" s="142" t="s">
        <v>304</v>
      </c>
      <c r="G87" s="193" t="s">
        <v>304</v>
      </c>
      <c r="H87" s="224" t="s">
        <v>304</v>
      </c>
      <c r="I87" s="401" t="s">
        <v>304</v>
      </c>
    </row>
    <row r="88" spans="2:9">
      <c r="B88" s="241">
        <v>73</v>
      </c>
      <c r="C88" s="11" t="s">
        <v>439</v>
      </c>
      <c r="D88" s="70" t="s">
        <v>440</v>
      </c>
      <c r="E88" s="148" t="s">
        <v>233</v>
      </c>
      <c r="F88" s="142" t="s">
        <v>304</v>
      </c>
      <c r="G88" s="193" t="s">
        <v>304</v>
      </c>
      <c r="H88" s="224" t="s">
        <v>304</v>
      </c>
      <c r="I88" s="401" t="s">
        <v>304</v>
      </c>
    </row>
    <row r="89" spans="2:9">
      <c r="B89" s="241">
        <v>74</v>
      </c>
      <c r="C89" s="13" t="s">
        <v>265</v>
      </c>
      <c r="D89" s="9" t="s">
        <v>266</v>
      </c>
      <c r="E89" s="138" t="s">
        <v>71</v>
      </c>
      <c r="F89" s="143">
        <v>1668</v>
      </c>
      <c r="G89" s="193" t="s">
        <v>304</v>
      </c>
      <c r="H89" s="224">
        <v>1427</v>
      </c>
      <c r="I89" s="412">
        <v>1427</v>
      </c>
    </row>
    <row r="90" spans="2:9">
      <c r="B90" s="241">
        <v>75</v>
      </c>
      <c r="C90" s="11" t="s">
        <v>267</v>
      </c>
      <c r="D90" s="8" t="s">
        <v>103</v>
      </c>
      <c r="E90" s="149" t="s">
        <v>141</v>
      </c>
      <c r="F90" s="141" t="s">
        <v>328</v>
      </c>
      <c r="G90" s="193" t="s">
        <v>304</v>
      </c>
      <c r="H90" s="224">
        <v>993</v>
      </c>
      <c r="I90" s="412">
        <v>993</v>
      </c>
    </row>
    <row r="91" spans="2:9">
      <c r="B91" s="241">
        <v>76</v>
      </c>
      <c r="C91" s="11" t="s">
        <v>441</v>
      </c>
      <c r="D91" s="70" t="s">
        <v>442</v>
      </c>
      <c r="E91" s="148" t="s">
        <v>62</v>
      </c>
      <c r="F91" s="146" t="s">
        <v>304</v>
      </c>
      <c r="G91" s="193" t="s">
        <v>304</v>
      </c>
      <c r="H91" s="224" t="s">
        <v>304</v>
      </c>
      <c r="I91" s="401" t="s">
        <v>304</v>
      </c>
    </row>
    <row r="92" spans="2:9">
      <c r="B92" s="241">
        <v>77</v>
      </c>
      <c r="C92" s="13" t="s">
        <v>268</v>
      </c>
      <c r="D92" s="70" t="s">
        <v>269</v>
      </c>
      <c r="E92" s="151" t="s">
        <v>184</v>
      </c>
      <c r="F92" s="142">
        <v>180</v>
      </c>
      <c r="G92" s="193" t="s">
        <v>304</v>
      </c>
      <c r="H92" s="224">
        <v>167</v>
      </c>
      <c r="I92" s="412">
        <v>167</v>
      </c>
    </row>
    <row r="93" spans="2:9">
      <c r="B93" s="241">
        <v>78</v>
      </c>
      <c r="C93" s="11" t="s">
        <v>270</v>
      </c>
      <c r="D93" s="9" t="s">
        <v>443</v>
      </c>
      <c r="E93" s="138" t="s">
        <v>184</v>
      </c>
      <c r="F93" s="146" t="s">
        <v>304</v>
      </c>
      <c r="G93" s="193" t="s">
        <v>304</v>
      </c>
      <c r="H93" s="224" t="s">
        <v>304</v>
      </c>
      <c r="I93" s="401" t="s">
        <v>304</v>
      </c>
    </row>
    <row r="94" spans="2:9">
      <c r="B94" s="241">
        <v>79</v>
      </c>
      <c r="C94" s="11" t="s">
        <v>444</v>
      </c>
      <c r="D94" s="70" t="s">
        <v>445</v>
      </c>
      <c r="E94" s="148" t="s">
        <v>135</v>
      </c>
      <c r="F94" s="146" t="s">
        <v>304</v>
      </c>
      <c r="G94" s="193" t="s">
        <v>304</v>
      </c>
      <c r="H94" s="224" t="s">
        <v>304</v>
      </c>
      <c r="I94" s="401" t="s">
        <v>304</v>
      </c>
    </row>
    <row r="95" spans="2:9">
      <c r="B95" s="241">
        <v>80</v>
      </c>
      <c r="C95" s="19" t="s">
        <v>271</v>
      </c>
      <c r="D95" s="9" t="s">
        <v>272</v>
      </c>
      <c r="E95" s="138" t="s">
        <v>184</v>
      </c>
      <c r="F95" s="146" t="s">
        <v>304</v>
      </c>
      <c r="G95" s="193" t="s">
        <v>304</v>
      </c>
      <c r="H95" s="224" t="s">
        <v>304</v>
      </c>
      <c r="I95" s="401" t="s">
        <v>304</v>
      </c>
    </row>
    <row r="96" spans="2:9">
      <c r="B96" s="241">
        <v>81</v>
      </c>
      <c r="C96" s="13" t="s">
        <v>446</v>
      </c>
      <c r="D96" s="123" t="s">
        <v>273</v>
      </c>
      <c r="E96" s="152" t="s">
        <v>141</v>
      </c>
      <c r="F96" s="146" t="s">
        <v>304</v>
      </c>
      <c r="G96" s="193" t="s">
        <v>304</v>
      </c>
      <c r="H96" s="224" t="s">
        <v>304</v>
      </c>
      <c r="I96" s="401" t="s">
        <v>304</v>
      </c>
    </row>
    <row r="97" spans="2:9">
      <c r="B97" s="241">
        <v>82</v>
      </c>
      <c r="C97" s="21" t="s">
        <v>274</v>
      </c>
      <c r="D97" s="8" t="s">
        <v>275</v>
      </c>
      <c r="E97" s="149" t="s">
        <v>144</v>
      </c>
      <c r="F97" s="146" t="s">
        <v>304</v>
      </c>
      <c r="G97" s="193" t="s">
        <v>304</v>
      </c>
      <c r="H97" s="224" t="s">
        <v>304</v>
      </c>
      <c r="I97" s="401" t="s">
        <v>304</v>
      </c>
    </row>
    <row r="98" spans="2:9">
      <c r="B98" s="241">
        <v>83</v>
      </c>
      <c r="C98" s="20" t="s">
        <v>276</v>
      </c>
      <c r="D98" s="9" t="s">
        <v>277</v>
      </c>
      <c r="E98" s="138" t="s">
        <v>233</v>
      </c>
      <c r="F98" s="146" t="s">
        <v>304</v>
      </c>
      <c r="G98" s="193" t="s">
        <v>304</v>
      </c>
      <c r="H98" s="224" t="s">
        <v>304</v>
      </c>
      <c r="I98" s="401" t="s">
        <v>304</v>
      </c>
    </row>
    <row r="99" spans="2:9">
      <c r="B99" s="241">
        <v>84</v>
      </c>
      <c r="C99" s="20" t="s">
        <v>278</v>
      </c>
      <c r="D99" s="9" t="s">
        <v>279</v>
      </c>
      <c r="E99" s="138" t="s">
        <v>172</v>
      </c>
      <c r="F99" s="146" t="s">
        <v>304</v>
      </c>
      <c r="G99" s="193" t="s">
        <v>304</v>
      </c>
      <c r="H99" s="224" t="s">
        <v>304</v>
      </c>
      <c r="I99" s="401" t="s">
        <v>304</v>
      </c>
    </row>
    <row r="100" spans="2:9">
      <c r="B100" s="241">
        <v>85</v>
      </c>
      <c r="C100" s="21" t="s">
        <v>280</v>
      </c>
      <c r="D100" s="8" t="s">
        <v>277</v>
      </c>
      <c r="E100" s="149" t="s">
        <v>233</v>
      </c>
      <c r="F100" s="146" t="s">
        <v>304</v>
      </c>
      <c r="G100" s="193" t="s">
        <v>304</v>
      </c>
      <c r="H100" s="224" t="s">
        <v>304</v>
      </c>
      <c r="I100" s="401" t="s">
        <v>304</v>
      </c>
    </row>
    <row r="101" spans="2:9">
      <c r="B101" s="241">
        <v>86</v>
      </c>
      <c r="C101" s="21" t="s">
        <v>281</v>
      </c>
      <c r="D101" s="121" t="s">
        <v>282</v>
      </c>
      <c r="E101" s="148" t="s">
        <v>190</v>
      </c>
      <c r="F101" s="146" t="s">
        <v>304</v>
      </c>
      <c r="G101" s="193" t="s">
        <v>304</v>
      </c>
      <c r="H101" s="224" t="s">
        <v>304</v>
      </c>
      <c r="I101" s="401" t="s">
        <v>304</v>
      </c>
    </row>
    <row r="102" spans="2:9">
      <c r="B102" s="241">
        <v>87</v>
      </c>
      <c r="C102" s="21" t="s">
        <v>447</v>
      </c>
      <c r="D102" s="8" t="s">
        <v>195</v>
      </c>
      <c r="E102" s="149" t="s">
        <v>32</v>
      </c>
      <c r="F102" s="146" t="s">
        <v>304</v>
      </c>
      <c r="G102" s="193" t="s">
        <v>304</v>
      </c>
      <c r="H102" s="224" t="s">
        <v>304</v>
      </c>
      <c r="I102" s="401" t="s">
        <v>304</v>
      </c>
    </row>
    <row r="103" spans="2:9">
      <c r="B103" s="241">
        <v>88</v>
      </c>
      <c r="C103" s="20" t="s">
        <v>448</v>
      </c>
      <c r="D103" s="124" t="s">
        <v>283</v>
      </c>
      <c r="E103" s="153" t="s">
        <v>184</v>
      </c>
      <c r="F103" s="146" t="s">
        <v>304</v>
      </c>
      <c r="G103" s="193" t="s">
        <v>304</v>
      </c>
      <c r="H103" s="224" t="s">
        <v>304</v>
      </c>
      <c r="I103" s="401" t="s">
        <v>304</v>
      </c>
    </row>
    <row r="104" spans="2:9">
      <c r="B104" s="241">
        <v>89</v>
      </c>
      <c r="C104" s="20" t="s">
        <v>449</v>
      </c>
      <c r="D104" s="125" t="s">
        <v>153</v>
      </c>
      <c r="E104" s="153" t="s">
        <v>172</v>
      </c>
      <c r="F104" s="146" t="s">
        <v>304</v>
      </c>
      <c r="G104" s="193" t="s">
        <v>304</v>
      </c>
      <c r="H104" s="224" t="s">
        <v>304</v>
      </c>
      <c r="I104" s="401" t="s">
        <v>304</v>
      </c>
    </row>
    <row r="105" spans="2:9">
      <c r="B105" s="241">
        <v>90</v>
      </c>
      <c r="C105" s="126" t="s">
        <v>284</v>
      </c>
      <c r="D105" s="127" t="s">
        <v>285</v>
      </c>
      <c r="E105" s="148" t="s">
        <v>141</v>
      </c>
      <c r="F105" s="146" t="s">
        <v>304</v>
      </c>
      <c r="G105" s="193" t="s">
        <v>304</v>
      </c>
      <c r="H105" s="224" t="s">
        <v>304</v>
      </c>
      <c r="I105" s="401" t="s">
        <v>304</v>
      </c>
    </row>
    <row r="106" spans="2:9" s="30" customFormat="1">
      <c r="B106" s="241">
        <v>91</v>
      </c>
      <c r="C106" s="20" t="s">
        <v>286</v>
      </c>
      <c r="D106" s="127" t="s">
        <v>209</v>
      </c>
      <c r="E106" s="148" t="s">
        <v>175</v>
      </c>
      <c r="F106" s="146" t="s">
        <v>304</v>
      </c>
      <c r="G106" s="193" t="s">
        <v>304</v>
      </c>
      <c r="H106" s="224" t="s">
        <v>304</v>
      </c>
      <c r="I106" s="401" t="s">
        <v>304</v>
      </c>
    </row>
    <row r="107" spans="2:9" s="30" customFormat="1" ht="25.5">
      <c r="B107" s="241">
        <v>92</v>
      </c>
      <c r="C107" s="20" t="s">
        <v>287</v>
      </c>
      <c r="D107" s="128" t="s">
        <v>288</v>
      </c>
      <c r="E107" s="152" t="s">
        <v>172</v>
      </c>
      <c r="F107" s="146">
        <v>142</v>
      </c>
      <c r="G107" s="193" t="s">
        <v>304</v>
      </c>
      <c r="H107" s="224" t="s">
        <v>304</v>
      </c>
      <c r="I107" s="399">
        <v>1712</v>
      </c>
    </row>
    <row r="108" spans="2:9" ht="25.5">
      <c r="B108" s="241">
        <v>93</v>
      </c>
      <c r="C108" s="21" t="s">
        <v>289</v>
      </c>
      <c r="D108" s="127" t="s">
        <v>290</v>
      </c>
      <c r="E108" s="148" t="s">
        <v>175</v>
      </c>
      <c r="F108" s="146" t="s">
        <v>304</v>
      </c>
      <c r="G108" s="193" t="s">
        <v>304</v>
      </c>
      <c r="H108" s="224" t="s">
        <v>304</v>
      </c>
      <c r="I108" s="401" t="s">
        <v>304</v>
      </c>
    </row>
    <row r="109" spans="2:9">
      <c r="B109" s="241">
        <v>94</v>
      </c>
      <c r="C109" s="21" t="s">
        <v>450</v>
      </c>
      <c r="D109" s="240" t="s">
        <v>451</v>
      </c>
      <c r="E109" s="148" t="s">
        <v>141</v>
      </c>
      <c r="F109" s="146" t="s">
        <v>304</v>
      </c>
      <c r="G109" s="193" t="s">
        <v>304</v>
      </c>
      <c r="H109" s="224" t="s">
        <v>304</v>
      </c>
      <c r="I109" s="401" t="s">
        <v>304</v>
      </c>
    </row>
    <row r="110" spans="2:9">
      <c r="B110" s="241">
        <v>95</v>
      </c>
      <c r="C110" s="21" t="s">
        <v>452</v>
      </c>
      <c r="D110" s="240" t="s">
        <v>453</v>
      </c>
      <c r="E110" s="148" t="s">
        <v>71</v>
      </c>
      <c r="F110" s="146" t="s">
        <v>304</v>
      </c>
      <c r="G110" s="193" t="s">
        <v>304</v>
      </c>
      <c r="H110" s="224" t="s">
        <v>304</v>
      </c>
      <c r="I110" s="401" t="s">
        <v>304</v>
      </c>
    </row>
    <row r="111" spans="2:9">
      <c r="B111" s="241">
        <v>96</v>
      </c>
      <c r="C111" s="21" t="s">
        <v>458</v>
      </c>
      <c r="D111" s="240" t="s">
        <v>199</v>
      </c>
      <c r="E111" s="148" t="s">
        <v>165</v>
      </c>
      <c r="F111" s="146" t="s">
        <v>304</v>
      </c>
      <c r="G111" s="193" t="s">
        <v>304</v>
      </c>
      <c r="H111" s="224" t="s">
        <v>304</v>
      </c>
      <c r="I111" s="401" t="s">
        <v>304</v>
      </c>
    </row>
    <row r="112" spans="2:9">
      <c r="B112" s="241">
        <v>97</v>
      </c>
      <c r="C112" s="21" t="s">
        <v>459</v>
      </c>
      <c r="D112" s="240" t="s">
        <v>454</v>
      </c>
      <c r="E112" s="148" t="s">
        <v>175</v>
      </c>
      <c r="F112" s="146" t="s">
        <v>304</v>
      </c>
      <c r="G112" s="193" t="s">
        <v>304</v>
      </c>
      <c r="H112" s="224" t="s">
        <v>304</v>
      </c>
      <c r="I112" s="401" t="s">
        <v>304</v>
      </c>
    </row>
    <row r="113" spans="2:9" s="30" customFormat="1">
      <c r="B113" s="241">
        <v>98</v>
      </c>
      <c r="C113" s="21" t="s">
        <v>460</v>
      </c>
      <c r="D113" s="240" t="s">
        <v>455</v>
      </c>
      <c r="E113" s="148" t="s">
        <v>144</v>
      </c>
      <c r="F113" s="146" t="s">
        <v>304</v>
      </c>
      <c r="G113" s="193" t="s">
        <v>304</v>
      </c>
      <c r="H113" s="224" t="s">
        <v>304</v>
      </c>
      <c r="I113" s="401" t="s">
        <v>304</v>
      </c>
    </row>
    <row r="114" spans="2:9" s="30" customFormat="1">
      <c r="B114" s="241">
        <v>99</v>
      </c>
      <c r="C114" s="21" t="s">
        <v>461</v>
      </c>
      <c r="D114" s="240" t="s">
        <v>456</v>
      </c>
      <c r="E114" s="148" t="s">
        <v>32</v>
      </c>
      <c r="F114" s="146" t="s">
        <v>304</v>
      </c>
      <c r="G114" s="193" t="s">
        <v>304</v>
      </c>
      <c r="H114" s="224" t="s">
        <v>304</v>
      </c>
      <c r="I114" s="401" t="s">
        <v>304</v>
      </c>
    </row>
    <row r="115" spans="2:9">
      <c r="B115" s="241">
        <v>100</v>
      </c>
      <c r="C115" s="21" t="s">
        <v>462</v>
      </c>
      <c r="D115" s="240" t="s">
        <v>454</v>
      </c>
      <c r="E115" s="148" t="s">
        <v>175</v>
      </c>
      <c r="F115" s="146" t="s">
        <v>304</v>
      </c>
      <c r="G115" s="193" t="s">
        <v>304</v>
      </c>
      <c r="H115" s="224" t="s">
        <v>304</v>
      </c>
      <c r="I115" s="401" t="s">
        <v>304</v>
      </c>
    </row>
    <row r="116" spans="2:9">
      <c r="B116" s="241">
        <v>101</v>
      </c>
      <c r="C116" s="21" t="s">
        <v>463</v>
      </c>
      <c r="D116" s="240" t="s">
        <v>457</v>
      </c>
      <c r="E116" s="148" t="s">
        <v>71</v>
      </c>
      <c r="F116" s="146" t="s">
        <v>304</v>
      </c>
      <c r="G116" s="193" t="s">
        <v>304</v>
      </c>
      <c r="H116" s="224" t="s">
        <v>304</v>
      </c>
      <c r="I116" s="401" t="s">
        <v>304</v>
      </c>
    </row>
    <row r="117" spans="2:9">
      <c r="B117" s="241">
        <v>102</v>
      </c>
      <c r="C117" s="11" t="s">
        <v>330</v>
      </c>
      <c r="D117" s="70" t="s">
        <v>189</v>
      </c>
      <c r="E117" s="242" t="s">
        <v>190</v>
      </c>
      <c r="F117" s="146">
        <v>470</v>
      </c>
      <c r="G117" s="196">
        <v>240</v>
      </c>
      <c r="H117" s="224">
        <v>211</v>
      </c>
      <c r="I117" s="412">
        <v>211</v>
      </c>
    </row>
    <row r="118" spans="2:9" ht="30">
      <c r="B118" s="241">
        <v>103</v>
      </c>
      <c r="C118" s="11" t="s">
        <v>358</v>
      </c>
      <c r="D118" s="70" t="s">
        <v>359</v>
      </c>
      <c r="E118" s="242" t="s">
        <v>141</v>
      </c>
      <c r="F118" s="222"/>
      <c r="G118" s="196">
        <v>107</v>
      </c>
      <c r="H118" s="224" t="s">
        <v>304</v>
      </c>
      <c r="I118" s="401" t="s">
        <v>304</v>
      </c>
    </row>
    <row r="119" spans="2:9">
      <c r="B119" s="241">
        <v>104</v>
      </c>
      <c r="C119" s="11" t="s">
        <v>499</v>
      </c>
      <c r="D119" s="70" t="s">
        <v>161</v>
      </c>
      <c r="E119" s="242" t="s">
        <v>162</v>
      </c>
      <c r="F119" s="222"/>
      <c r="G119" s="237"/>
      <c r="H119" s="224">
        <v>256</v>
      </c>
      <c r="I119" s="412">
        <v>256</v>
      </c>
    </row>
    <row r="120" spans="2:9">
      <c r="B120" s="241">
        <v>105</v>
      </c>
      <c r="C120" s="11" t="s">
        <v>512</v>
      </c>
      <c r="D120" s="70" t="s">
        <v>513</v>
      </c>
      <c r="E120" s="242" t="s">
        <v>159</v>
      </c>
      <c r="F120" s="222"/>
      <c r="G120" s="237"/>
      <c r="H120" s="224">
        <v>570</v>
      </c>
      <c r="I120" s="412">
        <v>570</v>
      </c>
    </row>
    <row r="121" spans="2:9">
      <c r="B121" s="241">
        <v>106</v>
      </c>
      <c r="C121" s="11" t="s">
        <v>514</v>
      </c>
      <c r="D121" s="70" t="s">
        <v>515</v>
      </c>
      <c r="E121" s="243"/>
      <c r="F121" s="222"/>
      <c r="G121" s="237"/>
      <c r="H121" s="224">
        <v>75</v>
      </c>
      <c r="I121" s="412">
        <v>75</v>
      </c>
    </row>
    <row r="122" spans="2:9">
      <c r="B122" s="241">
        <v>107</v>
      </c>
      <c r="C122" s="11" t="s">
        <v>516</v>
      </c>
      <c r="D122" s="70" t="s">
        <v>240</v>
      </c>
      <c r="E122" s="243"/>
      <c r="F122" s="222"/>
      <c r="G122" s="237"/>
      <c r="H122" s="224">
        <v>137</v>
      </c>
      <c r="I122" s="412">
        <v>137</v>
      </c>
    </row>
    <row r="123" spans="2:9">
      <c r="B123" s="241">
        <v>108</v>
      </c>
      <c r="C123" s="11" t="s">
        <v>517</v>
      </c>
      <c r="D123" s="70" t="s">
        <v>518</v>
      </c>
      <c r="E123" s="251"/>
      <c r="F123" s="222"/>
      <c r="G123" s="237"/>
      <c r="H123" s="224">
        <v>283</v>
      </c>
      <c r="I123" s="412">
        <v>283</v>
      </c>
    </row>
    <row r="124" spans="2:9" ht="15.75" thickBot="1">
      <c r="B124" s="246">
        <v>109</v>
      </c>
      <c r="C124" s="247" t="s">
        <v>524</v>
      </c>
      <c r="D124" s="248" t="s">
        <v>525</v>
      </c>
      <c r="E124" s="252" t="s">
        <v>165</v>
      </c>
      <c r="F124" s="249"/>
      <c r="G124" s="250"/>
      <c r="H124" s="250"/>
      <c r="I124" s="402">
        <v>46</v>
      </c>
    </row>
    <row r="125" spans="2:9" s="30" customFormat="1" ht="15.75" thickBot="1">
      <c r="B125" s="479" t="s">
        <v>309</v>
      </c>
      <c r="C125" s="480"/>
      <c r="D125" s="480"/>
      <c r="E125" s="481"/>
      <c r="F125" s="147">
        <f>+SUM(F16:F118)</f>
        <v>299403</v>
      </c>
      <c r="G125" s="244">
        <f>+SUM(G16:G118)</f>
        <v>299981</v>
      </c>
      <c r="H125" s="245">
        <f>SUM(H16:H123)</f>
        <v>326639</v>
      </c>
      <c r="I125" s="403">
        <f>SUM(I16:I124)</f>
        <v>330776</v>
      </c>
    </row>
    <row r="126" spans="2:9" s="30" customFormat="1">
      <c r="B126" s="79"/>
      <c r="C126" s="79"/>
      <c r="D126" s="79"/>
      <c r="E126" s="79"/>
      <c r="F126" s="79"/>
      <c r="G126" s="79"/>
      <c r="I126" s="41"/>
    </row>
    <row r="127" spans="2:9" ht="15.75" thickBot="1">
      <c r="B127" s="79"/>
      <c r="C127" s="79"/>
      <c r="D127" s="79"/>
      <c r="E127" s="79"/>
      <c r="F127" s="79"/>
      <c r="G127" s="79"/>
    </row>
    <row r="128" spans="2:9">
      <c r="B128" s="154" t="s">
        <v>127</v>
      </c>
      <c r="C128" s="155" t="s">
        <v>291</v>
      </c>
      <c r="D128" s="156"/>
      <c r="E128" s="158"/>
      <c r="F128" s="161">
        <v>44166</v>
      </c>
      <c r="G128" s="201">
        <v>44531</v>
      </c>
      <c r="H128" s="161">
        <v>44896</v>
      </c>
      <c r="I128" s="161">
        <v>45261</v>
      </c>
    </row>
    <row r="129" spans="2:9">
      <c r="B129" s="157">
        <v>1</v>
      </c>
      <c r="C129" s="129" t="s">
        <v>124</v>
      </c>
      <c r="D129" s="130" t="s">
        <v>115</v>
      </c>
      <c r="E129" s="159" t="s">
        <v>115</v>
      </c>
      <c r="F129" s="162">
        <v>119196</v>
      </c>
      <c r="G129" s="198">
        <v>120849</v>
      </c>
      <c r="H129" s="206">
        <v>119131</v>
      </c>
      <c r="I129" s="404">
        <v>109214</v>
      </c>
    </row>
    <row r="130" spans="2:9">
      <c r="B130" s="157">
        <v>2</v>
      </c>
      <c r="C130" s="122" t="s">
        <v>292</v>
      </c>
      <c r="D130" s="131" t="s">
        <v>115</v>
      </c>
      <c r="E130" s="160" t="s">
        <v>115</v>
      </c>
      <c r="F130" s="162">
        <v>53033</v>
      </c>
      <c r="G130" s="198">
        <v>56066</v>
      </c>
      <c r="H130" s="206">
        <v>45993</v>
      </c>
      <c r="I130" s="404">
        <v>36323</v>
      </c>
    </row>
    <row r="131" spans="2:9" ht="15.75" thickBot="1">
      <c r="B131" s="163">
        <v>3</v>
      </c>
      <c r="C131" s="164" t="s">
        <v>293</v>
      </c>
      <c r="D131" s="165" t="s">
        <v>115</v>
      </c>
      <c r="E131" s="166" t="s">
        <v>115</v>
      </c>
      <c r="F131" s="167">
        <v>111875</v>
      </c>
      <c r="G131" s="199">
        <v>127431</v>
      </c>
      <c r="H131" s="207">
        <v>128180</v>
      </c>
      <c r="I131" s="405">
        <v>121634</v>
      </c>
    </row>
    <row r="132" spans="2:9" s="30" customFormat="1" ht="15.75" thickBot="1">
      <c r="B132" s="476" t="s">
        <v>308</v>
      </c>
      <c r="C132" s="477"/>
      <c r="D132" s="477"/>
      <c r="E132" s="477"/>
      <c r="F132" s="147">
        <f>+SUM(F129:F131)</f>
        <v>284104</v>
      </c>
      <c r="G132" s="200">
        <f>+SUM(G129:G131)</f>
        <v>304346</v>
      </c>
      <c r="H132" s="208">
        <f>SUM(H129:H131)</f>
        <v>293304</v>
      </c>
      <c r="I132" s="406">
        <f>SUM(I129:I131)</f>
        <v>267171</v>
      </c>
    </row>
    <row r="133" spans="2:9">
      <c r="B133" s="79"/>
      <c r="C133" s="79"/>
      <c r="D133" s="79"/>
      <c r="E133" s="79"/>
      <c r="F133" s="79"/>
      <c r="G133" s="79"/>
    </row>
    <row r="134" spans="2:9" s="30" customFormat="1" ht="15.75" thickBot="1">
      <c r="B134" s="79"/>
      <c r="C134" s="79"/>
      <c r="D134" s="79"/>
      <c r="E134" s="79"/>
      <c r="F134" s="79"/>
      <c r="G134" s="79"/>
      <c r="I134" s="41"/>
    </row>
    <row r="135" spans="2:9" s="30" customFormat="1">
      <c r="B135" s="154" t="s">
        <v>127</v>
      </c>
      <c r="C135" s="168" t="s">
        <v>294</v>
      </c>
      <c r="D135" s="156"/>
      <c r="E135" s="158"/>
      <c r="F135" s="161">
        <v>44166</v>
      </c>
      <c r="G135" s="201">
        <v>44531</v>
      </c>
      <c r="H135" s="161">
        <v>44896</v>
      </c>
      <c r="I135" s="161">
        <v>45261</v>
      </c>
    </row>
    <row r="136" spans="2:9" s="30" customFormat="1" ht="409.5">
      <c r="B136" s="157">
        <v>1</v>
      </c>
      <c r="C136" s="118" t="s">
        <v>295</v>
      </c>
      <c r="D136" s="132" t="s">
        <v>121</v>
      </c>
      <c r="E136" s="169"/>
      <c r="F136" s="106">
        <v>3917</v>
      </c>
      <c r="G136" s="202">
        <v>4574</v>
      </c>
      <c r="H136" s="218">
        <v>4141</v>
      </c>
      <c r="I136" s="393">
        <v>3158</v>
      </c>
    </row>
    <row r="137" spans="2:9" s="30" customFormat="1" ht="38.25">
      <c r="B137" s="157">
        <v>2</v>
      </c>
      <c r="C137" s="118" t="s">
        <v>296</v>
      </c>
      <c r="D137" s="132" t="s">
        <v>509</v>
      </c>
      <c r="E137" s="169" t="s">
        <v>510</v>
      </c>
      <c r="F137" s="162">
        <v>1492</v>
      </c>
      <c r="G137" s="198">
        <v>982</v>
      </c>
      <c r="H137" s="189">
        <v>1833</v>
      </c>
      <c r="I137" s="394">
        <v>4655</v>
      </c>
    </row>
    <row r="138" spans="2:9" s="30" customFormat="1" ht="15.75" thickBot="1">
      <c r="B138" s="225">
        <v>3</v>
      </c>
      <c r="C138" s="226" t="s">
        <v>426</v>
      </c>
      <c r="D138" s="227" t="s">
        <v>302</v>
      </c>
      <c r="E138" s="228" t="s">
        <v>303</v>
      </c>
      <c r="F138" s="229"/>
      <c r="G138" s="230">
        <v>146</v>
      </c>
      <c r="H138" s="231"/>
      <c r="I138" s="407"/>
    </row>
    <row r="139" spans="2:9" s="30" customFormat="1" ht="15.75" thickBot="1">
      <c r="B139" s="476" t="s">
        <v>305</v>
      </c>
      <c r="C139" s="477"/>
      <c r="D139" s="477"/>
      <c r="E139" s="477"/>
      <c r="F139" s="170">
        <f>F137+F136</f>
        <v>5409</v>
      </c>
      <c r="G139" s="200">
        <f>G137+G136+G138</f>
        <v>5702</v>
      </c>
      <c r="H139" s="208">
        <f>SUM(H136:H138)</f>
        <v>5974</v>
      </c>
      <c r="I139" s="406">
        <f>SUM(I136:I138)</f>
        <v>7813</v>
      </c>
    </row>
    <row r="140" spans="2:9" s="30" customFormat="1">
      <c r="B140" s="79"/>
      <c r="C140" s="79"/>
      <c r="D140" s="79"/>
      <c r="E140" s="79"/>
      <c r="F140" s="79"/>
      <c r="G140" s="79"/>
      <c r="I140" s="41"/>
    </row>
    <row r="141" spans="2:9" s="30" customFormat="1" ht="15.75" thickBot="1">
      <c r="B141" s="79"/>
      <c r="C141" s="79"/>
      <c r="D141" s="79"/>
      <c r="E141" s="79"/>
      <c r="F141" s="79"/>
      <c r="G141" s="79"/>
      <c r="I141" s="41"/>
    </row>
    <row r="142" spans="2:9" s="30" customFormat="1">
      <c r="B142" s="154" t="s">
        <v>127</v>
      </c>
      <c r="C142" s="171" t="s">
        <v>297</v>
      </c>
      <c r="D142" s="156"/>
      <c r="E142" s="158"/>
      <c r="F142" s="161">
        <v>44166</v>
      </c>
      <c r="G142" s="201">
        <v>44348</v>
      </c>
      <c r="H142" s="161">
        <v>44896</v>
      </c>
      <c r="I142" s="161">
        <v>45261</v>
      </c>
    </row>
    <row r="143" spans="2:9" s="30" customFormat="1">
      <c r="B143" s="172">
        <v>1</v>
      </c>
      <c r="C143" s="119" t="s">
        <v>298</v>
      </c>
      <c r="D143" s="119" t="s">
        <v>92</v>
      </c>
      <c r="E143" s="176" t="s">
        <v>30</v>
      </c>
      <c r="F143" s="141" t="s">
        <v>326</v>
      </c>
      <c r="G143" s="192" t="s">
        <v>326</v>
      </c>
      <c r="H143" s="224" t="s">
        <v>508</v>
      </c>
      <c r="I143" s="224" t="s">
        <v>508</v>
      </c>
    </row>
    <row r="144" spans="2:9" s="30" customFormat="1">
      <c r="B144" s="172">
        <v>2</v>
      </c>
      <c r="C144" s="133" t="s">
        <v>299</v>
      </c>
      <c r="D144" s="119" t="s">
        <v>300</v>
      </c>
      <c r="E144" s="173" t="s">
        <v>172</v>
      </c>
      <c r="F144" s="178" t="s">
        <v>328</v>
      </c>
      <c r="G144" s="203" t="s">
        <v>328</v>
      </c>
      <c r="H144" s="224" t="s">
        <v>328</v>
      </c>
      <c r="I144" s="224" t="s">
        <v>328</v>
      </c>
    </row>
    <row r="145" spans="2:9" s="30" customFormat="1" ht="15.75" thickBot="1">
      <c r="B145" s="163">
        <v>3</v>
      </c>
      <c r="C145" s="174" t="s">
        <v>301</v>
      </c>
      <c r="D145" s="175" t="s">
        <v>302</v>
      </c>
      <c r="E145" s="177" t="s">
        <v>303</v>
      </c>
      <c r="F145" s="179" t="s">
        <v>328</v>
      </c>
      <c r="G145" s="204" t="s">
        <v>328</v>
      </c>
      <c r="H145" s="233" t="s">
        <v>328</v>
      </c>
      <c r="I145" s="233" t="s">
        <v>328</v>
      </c>
    </row>
    <row r="146" spans="2:9" s="30" customFormat="1" ht="15.75" thickBot="1">
      <c r="B146" s="476" t="s">
        <v>307</v>
      </c>
      <c r="C146" s="477"/>
      <c r="D146" s="477"/>
      <c r="E146" s="477"/>
      <c r="F146" s="180">
        <f>SUM(F143:F145)</f>
        <v>0</v>
      </c>
      <c r="G146" s="205">
        <f>SUM(G143:G145)</f>
        <v>0</v>
      </c>
      <c r="H146" s="190">
        <f>SUM(H143:H145)</f>
        <v>0</v>
      </c>
      <c r="I146" s="408">
        <f>SUM(I143:I145)</f>
        <v>0</v>
      </c>
    </row>
    <row r="147" spans="2:9" s="30" customFormat="1">
      <c r="B147" s="79"/>
      <c r="C147" s="79"/>
      <c r="D147" s="79"/>
      <c r="E147" s="79"/>
      <c r="F147" s="79"/>
      <c r="G147" s="79"/>
      <c r="I147" s="41"/>
    </row>
    <row r="148" spans="2:9" s="30" customFormat="1" ht="15.75" thickBot="1">
      <c r="B148" s="478" t="s">
        <v>306</v>
      </c>
      <c r="C148" s="478"/>
      <c r="D148" s="478"/>
      <c r="E148" s="478"/>
      <c r="F148" s="181">
        <f>F146+F139+F132+F125</f>
        <v>588916</v>
      </c>
      <c r="G148" s="181">
        <f>G146+G139+G132+G125</f>
        <v>610029</v>
      </c>
      <c r="H148" s="181">
        <f>H146+H139+H132+H125</f>
        <v>625917</v>
      </c>
      <c r="I148" s="409">
        <f>I146+I139+I132+I125</f>
        <v>605760</v>
      </c>
    </row>
    <row r="149" spans="2:9" s="30" customFormat="1" ht="15.75" thickTop="1">
      <c r="I149" s="41"/>
    </row>
    <row r="150" spans="2:9" s="30" customFormat="1">
      <c r="C150" s="50" t="s">
        <v>340</v>
      </c>
      <c r="I150" s="41"/>
    </row>
    <row r="151" spans="2:9" s="30" customFormat="1">
      <c r="B151" s="232" t="s">
        <v>339</v>
      </c>
      <c r="C151" s="83" t="s">
        <v>388</v>
      </c>
      <c r="I151" s="41"/>
    </row>
    <row r="152" spans="2:9" s="30" customFormat="1">
      <c r="B152" s="232" t="s">
        <v>339</v>
      </c>
      <c r="C152" s="84" t="s">
        <v>392</v>
      </c>
      <c r="I152" s="41"/>
    </row>
    <row r="153" spans="2:9" s="30" customFormat="1">
      <c r="B153" s="232" t="s">
        <v>339</v>
      </c>
      <c r="C153" s="415" t="s">
        <v>539</v>
      </c>
      <c r="I153" s="41"/>
    </row>
    <row r="154" spans="2:9" s="30" customFormat="1">
      <c r="I154" s="41"/>
    </row>
    <row r="155" spans="2:9" s="30" customFormat="1">
      <c r="I155" s="41"/>
    </row>
    <row r="156" spans="2:9" s="30" customFormat="1">
      <c r="I156" s="41"/>
    </row>
    <row r="157" spans="2:9" s="30" customFormat="1">
      <c r="I157" s="41"/>
    </row>
    <row r="158" spans="2:9" s="30" customFormat="1">
      <c r="I158" s="41"/>
    </row>
    <row r="159" spans="2:9" s="30" customFormat="1">
      <c r="I159" s="41"/>
    </row>
    <row r="160" spans="2:9" s="30" customFormat="1">
      <c r="I160" s="41"/>
    </row>
    <row r="161" spans="9:10" s="30" customFormat="1">
      <c r="I161" s="41"/>
    </row>
    <row r="162" spans="9:10" s="30" customFormat="1">
      <c r="I162" s="41"/>
    </row>
    <row r="163" spans="9:10" s="30" customFormat="1">
      <c r="I163" s="41"/>
    </row>
    <row r="164" spans="9:10" s="30" customFormat="1">
      <c r="I164" s="41"/>
    </row>
    <row r="165" spans="9:10" s="30" customFormat="1">
      <c r="I165" s="41"/>
    </row>
    <row r="166" spans="9:10" s="30" customFormat="1">
      <c r="I166" s="41"/>
    </row>
    <row r="167" spans="9:10" s="30" customFormat="1">
      <c r="I167" s="41"/>
      <c r="J167" s="30" t="s">
        <v>523</v>
      </c>
    </row>
    <row r="168" spans="9:10" s="30" customFormat="1">
      <c r="I168" s="41"/>
    </row>
    <row r="169" spans="9:10" s="30" customFormat="1">
      <c r="I169" s="41"/>
    </row>
    <row r="170" spans="9:10" s="30" customFormat="1">
      <c r="I170" s="41"/>
    </row>
    <row r="171" spans="9:10" s="30" customFormat="1">
      <c r="I171" s="41"/>
    </row>
    <row r="172" spans="9:10" s="30" customFormat="1">
      <c r="I172" s="41"/>
    </row>
    <row r="173" spans="9:10" s="30" customFormat="1">
      <c r="I173" s="41"/>
    </row>
    <row r="174" spans="9:10" s="30" customFormat="1">
      <c r="I174" s="41"/>
    </row>
    <row r="175" spans="9:10" s="30" customFormat="1">
      <c r="I175" s="41"/>
    </row>
    <row r="176" spans="9:10" s="30" customFormat="1">
      <c r="I176" s="41"/>
    </row>
    <row r="177" spans="9:9" s="30" customFormat="1">
      <c r="I177" s="41"/>
    </row>
    <row r="178" spans="9:9" s="30" customFormat="1">
      <c r="I178" s="41"/>
    </row>
    <row r="179" spans="9:9" s="30" customFormat="1">
      <c r="I179" s="41"/>
    </row>
    <row r="180" spans="9:9" s="30" customFormat="1">
      <c r="I180" s="41"/>
    </row>
    <row r="181" spans="9:9" s="30" customFormat="1">
      <c r="I181" s="41"/>
    </row>
    <row r="182" spans="9:9" s="30" customFormat="1">
      <c r="I182" s="41"/>
    </row>
    <row r="183" spans="9:9" s="30" customFormat="1">
      <c r="I183" s="41"/>
    </row>
    <row r="184" spans="9:9" s="30" customFormat="1">
      <c r="I184" s="41"/>
    </row>
    <row r="185" spans="9:9" s="30" customFormat="1">
      <c r="I185" s="41"/>
    </row>
    <row r="186" spans="9:9" s="30" customFormat="1">
      <c r="I186" s="41"/>
    </row>
    <row r="187" spans="9:9" s="30" customFormat="1">
      <c r="I187" s="41"/>
    </row>
    <row r="188" spans="9:9" s="30" customFormat="1">
      <c r="I188" s="41"/>
    </row>
    <row r="189" spans="9:9" s="30" customFormat="1">
      <c r="I189" s="41"/>
    </row>
    <row r="190" spans="9:9" s="30" customFormat="1">
      <c r="I190" s="41"/>
    </row>
    <row r="191" spans="9:9" s="30" customFormat="1">
      <c r="I191" s="41"/>
    </row>
    <row r="192" spans="9:9" s="30" customFormat="1">
      <c r="I192" s="41"/>
    </row>
    <row r="193" spans="9:9" s="30" customFormat="1">
      <c r="I193" s="41"/>
    </row>
    <row r="194" spans="9:9" s="30" customFormat="1">
      <c r="I194" s="41"/>
    </row>
    <row r="195" spans="9:9" s="30" customFormat="1">
      <c r="I195" s="41"/>
    </row>
    <row r="196" spans="9:9" s="30" customFormat="1">
      <c r="I196" s="41"/>
    </row>
    <row r="197" spans="9:9" s="30" customFormat="1">
      <c r="I197" s="41"/>
    </row>
    <row r="198" spans="9:9" s="30" customFormat="1">
      <c r="I198" s="41"/>
    </row>
    <row r="199" spans="9:9" s="30" customFormat="1">
      <c r="I199" s="41"/>
    </row>
    <row r="200" spans="9:9" s="30" customFormat="1">
      <c r="I200" s="41"/>
    </row>
    <row r="201" spans="9:9" s="30" customFormat="1">
      <c r="I201" s="41"/>
    </row>
    <row r="202" spans="9:9" s="30" customFormat="1">
      <c r="I202" s="41"/>
    </row>
    <row r="203" spans="9:9" s="30" customFormat="1">
      <c r="I203" s="41"/>
    </row>
    <row r="204" spans="9:9" s="30" customFormat="1">
      <c r="I204" s="41"/>
    </row>
    <row r="205" spans="9:9" s="30" customFormat="1">
      <c r="I205" s="41"/>
    </row>
    <row r="206" spans="9:9" s="30" customFormat="1">
      <c r="I206" s="41"/>
    </row>
    <row r="207" spans="9:9" s="30" customFormat="1">
      <c r="I207" s="41"/>
    </row>
    <row r="208" spans="9:9" s="30" customFormat="1">
      <c r="I208" s="41"/>
    </row>
    <row r="209" spans="9:9" s="30" customFormat="1">
      <c r="I209" s="41"/>
    </row>
    <row r="210" spans="9:9" s="30" customFormat="1">
      <c r="I210" s="41"/>
    </row>
    <row r="211" spans="9:9" s="30" customFormat="1">
      <c r="I211" s="41"/>
    </row>
    <row r="212" spans="9:9" s="30" customFormat="1">
      <c r="I212" s="41"/>
    </row>
    <row r="213" spans="9:9" s="30" customFormat="1">
      <c r="I213" s="41"/>
    </row>
    <row r="214" spans="9:9" s="30" customFormat="1">
      <c r="I214" s="41"/>
    </row>
    <row r="215" spans="9:9" s="30" customFormat="1">
      <c r="I215" s="41"/>
    </row>
    <row r="216" spans="9:9" s="30" customFormat="1">
      <c r="I216" s="41"/>
    </row>
    <row r="217" spans="9:9" s="30" customFormat="1">
      <c r="I217" s="41"/>
    </row>
    <row r="218" spans="9:9" s="30" customFormat="1">
      <c r="I218" s="41"/>
    </row>
    <row r="219" spans="9:9" s="30" customFormat="1">
      <c r="I219" s="41"/>
    </row>
    <row r="220" spans="9:9" s="30" customFormat="1">
      <c r="I220" s="41"/>
    </row>
    <row r="221" spans="9:9" s="30" customFormat="1">
      <c r="I221" s="41"/>
    </row>
    <row r="222" spans="9:9" s="30" customFormat="1">
      <c r="I222" s="41"/>
    </row>
    <row r="223" spans="9:9" s="30" customFormat="1">
      <c r="I223" s="41"/>
    </row>
    <row r="224" spans="9:9" s="30" customFormat="1">
      <c r="I224" s="41"/>
    </row>
    <row r="225" spans="9:9" s="30" customFormat="1">
      <c r="I225" s="41"/>
    </row>
    <row r="226" spans="9:9" s="30" customFormat="1">
      <c r="I226" s="41"/>
    </row>
    <row r="227" spans="9:9" s="30" customFormat="1">
      <c r="I227" s="41"/>
    </row>
    <row r="228" spans="9:9" s="30" customFormat="1">
      <c r="I228" s="41"/>
    </row>
    <row r="229" spans="9:9" s="30" customFormat="1">
      <c r="I229" s="41"/>
    </row>
    <row r="230" spans="9:9" s="30" customFormat="1">
      <c r="I230" s="41"/>
    </row>
    <row r="231" spans="9:9" s="30" customFormat="1">
      <c r="I231" s="41"/>
    </row>
    <row r="232" spans="9:9" s="30" customFormat="1">
      <c r="I232" s="41"/>
    </row>
    <row r="233" spans="9:9" s="30" customFormat="1">
      <c r="I233" s="41"/>
    </row>
    <row r="234" spans="9:9" s="30" customFormat="1">
      <c r="I234" s="41"/>
    </row>
    <row r="235" spans="9:9" s="30" customFormat="1">
      <c r="I235" s="41"/>
    </row>
    <row r="236" spans="9:9" s="30" customFormat="1">
      <c r="I236" s="41"/>
    </row>
    <row r="237" spans="9:9" s="30" customFormat="1">
      <c r="I237" s="41"/>
    </row>
    <row r="238" spans="9:9" s="30" customFormat="1">
      <c r="I238" s="41"/>
    </row>
    <row r="239" spans="9:9" s="30" customFormat="1">
      <c r="I239" s="41"/>
    </row>
    <row r="240" spans="9:9" s="30" customFormat="1">
      <c r="I240" s="41"/>
    </row>
    <row r="241" spans="9:9" s="30" customFormat="1">
      <c r="I241" s="41"/>
    </row>
    <row r="242" spans="9:9" s="30" customFormat="1">
      <c r="I242" s="41"/>
    </row>
    <row r="243" spans="9:9" s="30" customFormat="1">
      <c r="I243" s="41"/>
    </row>
    <row r="244" spans="9:9" s="30" customFormat="1">
      <c r="I244" s="41"/>
    </row>
    <row r="245" spans="9:9" s="30" customFormat="1">
      <c r="I245" s="41"/>
    </row>
    <row r="246" spans="9:9" s="30" customFormat="1">
      <c r="I246" s="41"/>
    </row>
    <row r="247" spans="9:9" s="30" customFormat="1">
      <c r="I247" s="41"/>
    </row>
    <row r="248" spans="9:9" s="30" customFormat="1">
      <c r="I248" s="41"/>
    </row>
    <row r="249" spans="9:9" s="30" customFormat="1">
      <c r="I249" s="41"/>
    </row>
    <row r="250" spans="9:9" s="30" customFormat="1">
      <c r="I250" s="41"/>
    </row>
    <row r="251" spans="9:9" s="30" customFormat="1">
      <c r="I251" s="41"/>
    </row>
    <row r="252" spans="9:9" s="30" customFormat="1">
      <c r="I252" s="41"/>
    </row>
    <row r="253" spans="9:9" s="30" customFormat="1">
      <c r="I253" s="41"/>
    </row>
    <row r="254" spans="9:9" s="30" customFormat="1">
      <c r="I254" s="41"/>
    </row>
    <row r="255" spans="9:9" s="30" customFormat="1">
      <c r="I255" s="41"/>
    </row>
    <row r="256" spans="9:9" s="30" customFormat="1">
      <c r="I256" s="41"/>
    </row>
    <row r="257" spans="9:9" s="30" customFormat="1">
      <c r="I257" s="41"/>
    </row>
    <row r="258" spans="9:9" s="30" customFormat="1">
      <c r="I258" s="41"/>
    </row>
    <row r="259" spans="9:9" s="30" customFormat="1">
      <c r="I259" s="41"/>
    </row>
    <row r="260" spans="9:9" s="30" customFormat="1">
      <c r="I260" s="41"/>
    </row>
    <row r="261" spans="9:9" s="30" customFormat="1">
      <c r="I261" s="41"/>
    </row>
    <row r="262" spans="9:9" s="30" customFormat="1">
      <c r="I262" s="41"/>
    </row>
    <row r="263" spans="9:9" s="30" customFormat="1">
      <c r="I263" s="41"/>
    </row>
    <row r="264" spans="9:9" s="30" customFormat="1">
      <c r="I264" s="41"/>
    </row>
    <row r="265" spans="9:9" s="30" customFormat="1">
      <c r="I265" s="41"/>
    </row>
    <row r="266" spans="9:9" s="30" customFormat="1">
      <c r="I266" s="41"/>
    </row>
    <row r="267" spans="9:9" s="30" customFormat="1">
      <c r="I267" s="41"/>
    </row>
    <row r="268" spans="9:9" s="30" customFormat="1">
      <c r="I268" s="41"/>
    </row>
    <row r="269" spans="9:9" s="30" customFormat="1">
      <c r="I269" s="41"/>
    </row>
    <row r="270" spans="9:9" s="30" customFormat="1">
      <c r="I270" s="41"/>
    </row>
    <row r="271" spans="9:9" s="30" customFormat="1">
      <c r="I271" s="41"/>
    </row>
    <row r="272" spans="9:9" s="30" customFormat="1">
      <c r="I272" s="41"/>
    </row>
    <row r="273" spans="9:9" s="30" customFormat="1">
      <c r="I273" s="41"/>
    </row>
    <row r="274" spans="9:9" s="30" customFormat="1">
      <c r="I274" s="41"/>
    </row>
    <row r="275" spans="9:9" s="30" customFormat="1">
      <c r="I275" s="41"/>
    </row>
    <row r="276" spans="9:9" s="30" customFormat="1">
      <c r="I276" s="41"/>
    </row>
    <row r="277" spans="9:9" s="30" customFormat="1">
      <c r="I277" s="41"/>
    </row>
    <row r="278" spans="9:9" s="30" customFormat="1">
      <c r="I278" s="41"/>
    </row>
    <row r="279" spans="9:9" s="30" customFormat="1">
      <c r="I279" s="41"/>
    </row>
    <row r="280" spans="9:9" s="30" customFormat="1">
      <c r="I280" s="41"/>
    </row>
    <row r="281" spans="9:9" s="30" customFormat="1">
      <c r="I281" s="41"/>
    </row>
    <row r="282" spans="9:9" s="30" customFormat="1">
      <c r="I282" s="41"/>
    </row>
    <row r="283" spans="9:9" s="30" customFormat="1">
      <c r="I283" s="41"/>
    </row>
    <row r="284" spans="9:9" s="30" customFormat="1">
      <c r="I284" s="41"/>
    </row>
    <row r="285" spans="9:9" s="30" customFormat="1">
      <c r="I285" s="41"/>
    </row>
    <row r="286" spans="9:9" s="30" customFormat="1">
      <c r="I286" s="41"/>
    </row>
    <row r="287" spans="9:9" s="30" customFormat="1">
      <c r="I287" s="41"/>
    </row>
    <row r="288" spans="9:9" s="30" customFormat="1">
      <c r="I288" s="41"/>
    </row>
    <row r="289" spans="9:9" s="30" customFormat="1">
      <c r="I289" s="41"/>
    </row>
    <row r="290" spans="9:9" s="30" customFormat="1">
      <c r="I290" s="41"/>
    </row>
    <row r="291" spans="9:9" s="30" customFormat="1">
      <c r="I291" s="41"/>
    </row>
    <row r="292" spans="9:9" s="30" customFormat="1">
      <c r="I292" s="41"/>
    </row>
    <row r="293" spans="9:9" s="30" customFormat="1">
      <c r="I293" s="41"/>
    </row>
    <row r="294" spans="9:9" s="30" customFormat="1">
      <c r="I294" s="41"/>
    </row>
    <row r="295" spans="9:9" s="30" customFormat="1">
      <c r="I295" s="41"/>
    </row>
    <row r="296" spans="9:9" s="30" customFormat="1">
      <c r="I296" s="41"/>
    </row>
    <row r="297" spans="9:9" s="30" customFormat="1">
      <c r="I297" s="41"/>
    </row>
    <row r="298" spans="9:9" s="30" customFormat="1">
      <c r="I298" s="41"/>
    </row>
    <row r="299" spans="9:9" s="30" customFormat="1">
      <c r="I299" s="41"/>
    </row>
    <row r="300" spans="9:9" s="30" customFormat="1">
      <c r="I300" s="41"/>
    </row>
    <row r="301" spans="9:9" s="30" customFormat="1">
      <c r="I301" s="41"/>
    </row>
    <row r="302" spans="9:9" s="30" customFormat="1">
      <c r="I302" s="41"/>
    </row>
    <row r="303" spans="9:9" s="30" customFormat="1">
      <c r="I303" s="41"/>
    </row>
    <row r="304" spans="9:9" s="30" customFormat="1">
      <c r="I304" s="41"/>
    </row>
    <row r="305" spans="9:9" s="30" customFormat="1">
      <c r="I305" s="41"/>
    </row>
    <row r="306" spans="9:9" s="30" customFormat="1">
      <c r="I306" s="41"/>
    </row>
    <row r="307" spans="9:9" s="30" customFormat="1">
      <c r="I307" s="41"/>
    </row>
    <row r="308" spans="9:9" s="30" customFormat="1">
      <c r="I308" s="41"/>
    </row>
    <row r="309" spans="9:9" s="30" customFormat="1">
      <c r="I309" s="41"/>
    </row>
    <row r="310" spans="9:9" s="30" customFormat="1">
      <c r="I310" s="41"/>
    </row>
    <row r="311" spans="9:9" s="30" customFormat="1">
      <c r="I311" s="41"/>
    </row>
    <row r="312" spans="9:9" s="30" customFormat="1">
      <c r="I312" s="41"/>
    </row>
    <row r="313" spans="9:9" s="30" customFormat="1">
      <c r="I313" s="41"/>
    </row>
    <row r="314" spans="9:9" s="30" customFormat="1">
      <c r="I314" s="41"/>
    </row>
    <row r="315" spans="9:9" s="30" customFormat="1">
      <c r="I315" s="41"/>
    </row>
    <row r="316" spans="9:9" s="30" customFormat="1">
      <c r="I316" s="41"/>
    </row>
    <row r="317" spans="9:9" s="30" customFormat="1">
      <c r="I317" s="41"/>
    </row>
    <row r="318" spans="9:9" s="30" customFormat="1">
      <c r="I318" s="41"/>
    </row>
    <row r="319" spans="9:9" s="30" customFormat="1">
      <c r="I319" s="41"/>
    </row>
    <row r="320" spans="9:9" s="30" customFormat="1">
      <c r="I320" s="41"/>
    </row>
    <row r="321" spans="9:9" s="30" customFormat="1">
      <c r="I321" s="41"/>
    </row>
    <row r="322" spans="9:9" s="30" customFormat="1">
      <c r="I322" s="41"/>
    </row>
    <row r="323" spans="9:9" s="30" customFormat="1">
      <c r="I323" s="41"/>
    </row>
    <row r="324" spans="9:9" s="30" customFormat="1">
      <c r="I324" s="41"/>
    </row>
    <row r="325" spans="9:9" s="30" customFormat="1">
      <c r="I325" s="41"/>
    </row>
    <row r="326" spans="9:9" s="30" customFormat="1">
      <c r="I326" s="41"/>
    </row>
    <row r="327" spans="9:9" s="30" customFormat="1">
      <c r="I327" s="41"/>
    </row>
    <row r="328" spans="9:9" s="30" customFormat="1">
      <c r="I328" s="41"/>
    </row>
    <row r="329" spans="9:9" s="30" customFormat="1">
      <c r="I329" s="41"/>
    </row>
    <row r="330" spans="9:9" s="30" customFormat="1">
      <c r="I330" s="41"/>
    </row>
    <row r="331" spans="9:9" s="30" customFormat="1">
      <c r="I331" s="41"/>
    </row>
    <row r="332" spans="9:9" s="30" customFormat="1">
      <c r="I332" s="41"/>
    </row>
    <row r="333" spans="9:9" s="30" customFormat="1">
      <c r="I333" s="41"/>
    </row>
    <row r="334" spans="9:9" s="30" customFormat="1">
      <c r="I334" s="41"/>
    </row>
    <row r="335" spans="9:9" s="30" customFormat="1">
      <c r="I335" s="41"/>
    </row>
    <row r="336" spans="9:9" s="30" customFormat="1">
      <c r="I336" s="41"/>
    </row>
    <row r="337" spans="9:9" s="30" customFormat="1">
      <c r="I337" s="41"/>
    </row>
    <row r="338" spans="9:9" s="30" customFormat="1">
      <c r="I338" s="41"/>
    </row>
    <row r="339" spans="9:9" s="30" customFormat="1">
      <c r="I339" s="41"/>
    </row>
    <row r="340" spans="9:9" s="30" customFormat="1">
      <c r="I340" s="41"/>
    </row>
    <row r="341" spans="9:9" s="30" customFormat="1">
      <c r="I341" s="41"/>
    </row>
    <row r="342" spans="9:9" s="30" customFormat="1">
      <c r="I342" s="41"/>
    </row>
    <row r="343" spans="9:9" s="30" customFormat="1">
      <c r="I343" s="41"/>
    </row>
    <row r="344" spans="9:9" s="30" customFormat="1">
      <c r="I344" s="41"/>
    </row>
    <row r="345" spans="9:9" s="30" customFormat="1">
      <c r="I345" s="41"/>
    </row>
    <row r="346" spans="9:9" s="30" customFormat="1">
      <c r="I346" s="41"/>
    </row>
    <row r="347" spans="9:9" s="30" customFormat="1">
      <c r="I347" s="41"/>
    </row>
    <row r="348" spans="9:9" s="30" customFormat="1">
      <c r="I348" s="41"/>
    </row>
    <row r="349" spans="9:9" s="30" customFormat="1">
      <c r="I349" s="41"/>
    </row>
    <row r="350" spans="9:9" s="30" customFormat="1">
      <c r="I350" s="41"/>
    </row>
    <row r="351" spans="9:9" s="30" customFormat="1">
      <c r="I351" s="41"/>
    </row>
    <row r="352" spans="9:9" s="30" customFormat="1">
      <c r="I352" s="41"/>
    </row>
    <row r="353" spans="9:9" s="30" customFormat="1">
      <c r="I353" s="41"/>
    </row>
    <row r="354" spans="9:9" s="30" customFormat="1">
      <c r="I354" s="41"/>
    </row>
    <row r="355" spans="9:9" s="30" customFormat="1">
      <c r="I355" s="41"/>
    </row>
    <row r="356" spans="9:9" s="30" customFormat="1">
      <c r="I356" s="41"/>
    </row>
    <row r="357" spans="9:9" s="30" customFormat="1">
      <c r="I357" s="41"/>
    </row>
    <row r="358" spans="9:9" s="30" customFormat="1">
      <c r="I358" s="41"/>
    </row>
    <row r="359" spans="9:9" s="30" customFormat="1">
      <c r="I359" s="41"/>
    </row>
    <row r="360" spans="9:9" s="30" customFormat="1">
      <c r="I360" s="41"/>
    </row>
    <row r="361" spans="9:9" s="30" customFormat="1">
      <c r="I361" s="41"/>
    </row>
    <row r="362" spans="9:9" s="30" customFormat="1">
      <c r="I362" s="41"/>
    </row>
    <row r="363" spans="9:9" s="30" customFormat="1">
      <c r="I363" s="41"/>
    </row>
    <row r="364" spans="9:9" s="30" customFormat="1">
      <c r="I364" s="41"/>
    </row>
    <row r="365" spans="9:9" s="30" customFormat="1">
      <c r="I365" s="41"/>
    </row>
    <row r="366" spans="9:9" s="30" customFormat="1">
      <c r="I366" s="41"/>
    </row>
    <row r="367" spans="9:9" s="30" customFormat="1">
      <c r="I367" s="41"/>
    </row>
    <row r="368" spans="9:9" s="30" customFormat="1">
      <c r="I368" s="41"/>
    </row>
    <row r="369" spans="9:9" s="30" customFormat="1">
      <c r="I369" s="41"/>
    </row>
    <row r="370" spans="9:9" s="30" customFormat="1">
      <c r="I370" s="41"/>
    </row>
    <row r="371" spans="9:9" s="30" customFormat="1">
      <c r="I371" s="41"/>
    </row>
    <row r="372" spans="9:9" s="30" customFormat="1">
      <c r="I372" s="41"/>
    </row>
    <row r="373" spans="9:9" s="30" customFormat="1">
      <c r="I373" s="41"/>
    </row>
    <row r="374" spans="9:9" s="30" customFormat="1">
      <c r="I374" s="41"/>
    </row>
    <row r="375" spans="9:9" s="30" customFormat="1">
      <c r="I375" s="41"/>
    </row>
    <row r="376" spans="9:9" s="30" customFormat="1">
      <c r="I376" s="41"/>
    </row>
    <row r="377" spans="9:9" s="30" customFormat="1">
      <c r="I377" s="41"/>
    </row>
    <row r="378" spans="9:9" s="30" customFormat="1">
      <c r="I378" s="41"/>
    </row>
    <row r="379" spans="9:9" s="30" customFormat="1">
      <c r="I379" s="41"/>
    </row>
    <row r="380" spans="9:9" s="30" customFormat="1">
      <c r="I380" s="41"/>
    </row>
    <row r="381" spans="9:9" s="30" customFormat="1">
      <c r="I381" s="41"/>
    </row>
    <row r="382" spans="9:9" s="30" customFormat="1">
      <c r="I382" s="41"/>
    </row>
    <row r="383" spans="9:9" s="30" customFormat="1">
      <c r="I383" s="41"/>
    </row>
    <row r="384" spans="9:9" s="30" customFormat="1">
      <c r="I384" s="41"/>
    </row>
    <row r="385" spans="9:9" s="30" customFormat="1">
      <c r="I385" s="41"/>
    </row>
    <row r="386" spans="9:9" s="30" customFormat="1">
      <c r="I386" s="41"/>
    </row>
    <row r="387" spans="9:9" s="30" customFormat="1">
      <c r="I387" s="41"/>
    </row>
    <row r="388" spans="9:9" s="30" customFormat="1">
      <c r="I388" s="41"/>
    </row>
    <row r="389" spans="9:9" s="30" customFormat="1">
      <c r="I389" s="41"/>
    </row>
    <row r="390" spans="9:9" s="30" customFormat="1">
      <c r="I390" s="41"/>
    </row>
    <row r="391" spans="9:9" s="30" customFormat="1">
      <c r="I391" s="41"/>
    </row>
    <row r="392" spans="9:9" s="30" customFormat="1">
      <c r="I392" s="41"/>
    </row>
    <row r="393" spans="9:9" s="30" customFormat="1">
      <c r="I393" s="41"/>
    </row>
    <row r="394" spans="9:9" s="30" customFormat="1">
      <c r="I394" s="41"/>
    </row>
    <row r="395" spans="9:9" s="30" customFormat="1">
      <c r="I395" s="41"/>
    </row>
    <row r="396" spans="9:9" s="30" customFormat="1">
      <c r="I396" s="41"/>
    </row>
    <row r="397" spans="9:9" s="30" customFormat="1">
      <c r="I397" s="41"/>
    </row>
    <row r="398" spans="9:9" s="30" customFormat="1">
      <c r="I398" s="41"/>
    </row>
    <row r="399" spans="9:9" s="30" customFormat="1">
      <c r="I399" s="41"/>
    </row>
    <row r="400" spans="9:9" s="30" customFormat="1">
      <c r="I400" s="41"/>
    </row>
    <row r="401" spans="9:9" s="30" customFormat="1">
      <c r="I401" s="41"/>
    </row>
    <row r="402" spans="9:9" s="30" customFormat="1">
      <c r="I402" s="41"/>
    </row>
    <row r="403" spans="9:9" s="30" customFormat="1">
      <c r="I403" s="41"/>
    </row>
    <row r="404" spans="9:9" s="30" customFormat="1">
      <c r="I404" s="41"/>
    </row>
    <row r="405" spans="9:9" s="30" customFormat="1">
      <c r="I405" s="41"/>
    </row>
    <row r="406" spans="9:9" s="30" customFormat="1">
      <c r="I406" s="41"/>
    </row>
    <row r="407" spans="9:9" s="30" customFormat="1">
      <c r="I407" s="41"/>
    </row>
    <row r="408" spans="9:9" s="30" customFormat="1">
      <c r="I408" s="41"/>
    </row>
    <row r="409" spans="9:9" s="30" customFormat="1">
      <c r="I409" s="41"/>
    </row>
    <row r="410" spans="9:9" s="30" customFormat="1">
      <c r="I410" s="41"/>
    </row>
    <row r="411" spans="9:9" s="30" customFormat="1">
      <c r="I411" s="41"/>
    </row>
    <row r="412" spans="9:9" s="30" customFormat="1">
      <c r="I412" s="41"/>
    </row>
    <row r="413" spans="9:9" s="30" customFormat="1">
      <c r="I413" s="41"/>
    </row>
    <row r="414" spans="9:9" s="30" customFormat="1">
      <c r="I414" s="41"/>
    </row>
    <row r="415" spans="9:9" s="30" customFormat="1">
      <c r="I415" s="41"/>
    </row>
    <row r="416" spans="9:9" s="30" customFormat="1">
      <c r="I416" s="41"/>
    </row>
    <row r="417" spans="9:9" s="30" customFormat="1">
      <c r="I417" s="41"/>
    </row>
    <row r="418" spans="9:9" s="30" customFormat="1">
      <c r="I418" s="41"/>
    </row>
    <row r="419" spans="9:9" s="30" customFormat="1">
      <c r="I419" s="41"/>
    </row>
    <row r="420" spans="9:9" s="30" customFormat="1">
      <c r="I420" s="41"/>
    </row>
    <row r="421" spans="9:9" s="30" customFormat="1">
      <c r="I421" s="41"/>
    </row>
    <row r="422" spans="9:9" s="30" customFormat="1">
      <c r="I422" s="41"/>
    </row>
    <row r="423" spans="9:9" s="30" customFormat="1">
      <c r="I423" s="41"/>
    </row>
    <row r="424" spans="9:9" s="30" customFormat="1">
      <c r="I424" s="41"/>
    </row>
    <row r="425" spans="9:9" s="30" customFormat="1">
      <c r="I425" s="41"/>
    </row>
    <row r="426" spans="9:9" s="30" customFormat="1">
      <c r="I426" s="41"/>
    </row>
    <row r="427" spans="9:9" s="30" customFormat="1">
      <c r="I427" s="41"/>
    </row>
    <row r="428" spans="9:9" s="30" customFormat="1">
      <c r="I428" s="41"/>
    </row>
    <row r="429" spans="9:9" s="30" customFormat="1">
      <c r="I429" s="41"/>
    </row>
    <row r="430" spans="9:9" s="30" customFormat="1">
      <c r="I430" s="41"/>
    </row>
    <row r="431" spans="9:9" s="30" customFormat="1">
      <c r="I431" s="41"/>
    </row>
    <row r="432" spans="9:9" s="30" customFormat="1">
      <c r="I432" s="41"/>
    </row>
    <row r="433" spans="9:9" s="30" customFormat="1">
      <c r="I433" s="41"/>
    </row>
    <row r="434" spans="9:9" s="30" customFormat="1">
      <c r="I434" s="41"/>
    </row>
    <row r="435" spans="9:9" s="30" customFormat="1">
      <c r="I435" s="41"/>
    </row>
    <row r="436" spans="9:9" s="30" customFormat="1">
      <c r="I436" s="41"/>
    </row>
    <row r="437" spans="9:9" s="30" customFormat="1">
      <c r="I437" s="41"/>
    </row>
    <row r="438" spans="9:9" s="30" customFormat="1">
      <c r="I438" s="41"/>
    </row>
    <row r="439" spans="9:9" s="30" customFormat="1">
      <c r="I439" s="41"/>
    </row>
    <row r="440" spans="9:9" s="30" customFormat="1">
      <c r="I440" s="41"/>
    </row>
    <row r="441" spans="9:9" s="30" customFormat="1">
      <c r="I441" s="41"/>
    </row>
    <row r="442" spans="9:9" s="30" customFormat="1">
      <c r="I442" s="41"/>
    </row>
    <row r="443" spans="9:9" s="30" customFormat="1">
      <c r="I443" s="41"/>
    </row>
    <row r="444" spans="9:9" s="30" customFormat="1">
      <c r="I444" s="41"/>
    </row>
    <row r="445" spans="9:9" s="30" customFormat="1">
      <c r="I445" s="41"/>
    </row>
    <row r="446" spans="9:9" s="30" customFormat="1">
      <c r="I446" s="41"/>
    </row>
    <row r="447" spans="9:9" s="30" customFormat="1">
      <c r="I447" s="41"/>
    </row>
    <row r="448" spans="9:9" s="30" customFormat="1">
      <c r="I448" s="41"/>
    </row>
    <row r="449" spans="9:9" s="30" customFormat="1">
      <c r="I449" s="41"/>
    </row>
    <row r="450" spans="9:9" s="30" customFormat="1">
      <c r="I450" s="41"/>
    </row>
    <row r="451" spans="9:9" s="30" customFormat="1">
      <c r="I451" s="41"/>
    </row>
    <row r="452" spans="9:9" s="30" customFormat="1">
      <c r="I452" s="41"/>
    </row>
    <row r="453" spans="9:9" s="30" customFormat="1">
      <c r="I453" s="41"/>
    </row>
    <row r="454" spans="9:9" s="30" customFormat="1">
      <c r="I454" s="41"/>
    </row>
    <row r="455" spans="9:9" s="30" customFormat="1">
      <c r="I455" s="41"/>
    </row>
    <row r="456" spans="9:9" s="30" customFormat="1">
      <c r="I456" s="41"/>
    </row>
    <row r="457" spans="9:9" s="30" customFormat="1">
      <c r="I457" s="41"/>
    </row>
    <row r="458" spans="9:9" s="30" customFormat="1">
      <c r="I458" s="41"/>
    </row>
    <row r="459" spans="9:9" s="30" customFormat="1">
      <c r="I459" s="41"/>
    </row>
    <row r="460" spans="9:9" s="30" customFormat="1">
      <c r="I460" s="41"/>
    </row>
    <row r="461" spans="9:9" s="30" customFormat="1">
      <c r="I461" s="41"/>
    </row>
    <row r="462" spans="9:9" s="30" customFormat="1">
      <c r="I462" s="41"/>
    </row>
    <row r="463" spans="9:9" s="30" customFormat="1">
      <c r="I463" s="41"/>
    </row>
    <row r="464" spans="9:9" s="30" customFormat="1">
      <c r="I464" s="41"/>
    </row>
    <row r="465" spans="9:9" s="30" customFormat="1">
      <c r="I465" s="41"/>
    </row>
    <row r="466" spans="9:9" s="30" customFormat="1">
      <c r="I466" s="41"/>
    </row>
    <row r="467" spans="9:9" s="30" customFormat="1">
      <c r="I467" s="41"/>
    </row>
    <row r="468" spans="9:9" s="30" customFormat="1">
      <c r="I468" s="41"/>
    </row>
    <row r="469" spans="9:9" s="30" customFormat="1">
      <c r="I469" s="41"/>
    </row>
    <row r="470" spans="9:9" s="30" customFormat="1">
      <c r="I470" s="41"/>
    </row>
    <row r="471" spans="9:9" s="30" customFormat="1">
      <c r="I471" s="41"/>
    </row>
    <row r="472" spans="9:9" s="30" customFormat="1">
      <c r="I472" s="41"/>
    </row>
    <row r="473" spans="9:9" s="30" customFormat="1">
      <c r="I473" s="41"/>
    </row>
    <row r="474" spans="9:9" s="30" customFormat="1">
      <c r="I474" s="41"/>
    </row>
    <row r="475" spans="9:9" s="30" customFormat="1">
      <c r="I475" s="41"/>
    </row>
    <row r="476" spans="9:9" s="30" customFormat="1">
      <c r="I476" s="41"/>
    </row>
    <row r="477" spans="9:9" s="30" customFormat="1">
      <c r="I477" s="41"/>
    </row>
    <row r="478" spans="9:9" s="30" customFormat="1">
      <c r="I478" s="41"/>
    </row>
    <row r="479" spans="9:9" s="30" customFormat="1">
      <c r="I479" s="41"/>
    </row>
    <row r="480" spans="9:9" s="30" customFormat="1">
      <c r="I480" s="41"/>
    </row>
    <row r="481" spans="9:9" s="30" customFormat="1">
      <c r="I481" s="41"/>
    </row>
    <row r="482" spans="9:9" s="30" customFormat="1">
      <c r="I482" s="41"/>
    </row>
    <row r="483" spans="9:9" s="30" customFormat="1">
      <c r="I483" s="41"/>
    </row>
    <row r="484" spans="9:9" s="30" customFormat="1">
      <c r="I484" s="41"/>
    </row>
    <row r="485" spans="9:9" s="30" customFormat="1">
      <c r="I485" s="41"/>
    </row>
    <row r="486" spans="9:9" s="30" customFormat="1">
      <c r="I486" s="41"/>
    </row>
    <row r="487" spans="9:9" s="30" customFormat="1">
      <c r="I487" s="41"/>
    </row>
    <row r="488" spans="9:9" s="30" customFormat="1">
      <c r="I488" s="41"/>
    </row>
    <row r="489" spans="9:9" s="30" customFormat="1">
      <c r="I489" s="41"/>
    </row>
    <row r="490" spans="9:9" s="30" customFormat="1">
      <c r="I490" s="41"/>
    </row>
    <row r="491" spans="9:9" s="30" customFormat="1">
      <c r="I491" s="41"/>
    </row>
    <row r="492" spans="9:9" s="30" customFormat="1">
      <c r="I492" s="41"/>
    </row>
    <row r="493" spans="9:9" s="30" customFormat="1">
      <c r="I493" s="41"/>
    </row>
    <row r="494" spans="9:9" s="30" customFormat="1">
      <c r="I494" s="41"/>
    </row>
    <row r="495" spans="9:9" s="30" customFormat="1">
      <c r="I495" s="41"/>
    </row>
    <row r="496" spans="9:9" s="30" customFormat="1">
      <c r="I496" s="41"/>
    </row>
    <row r="497" spans="9:9" s="30" customFormat="1">
      <c r="I497" s="41"/>
    </row>
    <row r="498" spans="9:9" s="30" customFormat="1">
      <c r="I498" s="41"/>
    </row>
    <row r="499" spans="9:9" s="30" customFormat="1">
      <c r="I499" s="41"/>
    </row>
    <row r="500" spans="9:9" s="30" customFormat="1">
      <c r="I500" s="41"/>
    </row>
    <row r="501" spans="9:9" s="30" customFormat="1">
      <c r="I501" s="41"/>
    </row>
    <row r="502" spans="9:9" s="30" customFormat="1">
      <c r="I502" s="41"/>
    </row>
    <row r="503" spans="9:9" s="30" customFormat="1">
      <c r="I503" s="41"/>
    </row>
    <row r="504" spans="9:9" s="30" customFormat="1">
      <c r="I504" s="41"/>
    </row>
    <row r="505" spans="9:9" s="30" customFormat="1">
      <c r="I505" s="41"/>
    </row>
    <row r="506" spans="9:9" s="30" customFormat="1">
      <c r="I506" s="41"/>
    </row>
    <row r="507" spans="9:9" s="30" customFormat="1">
      <c r="I507" s="41"/>
    </row>
    <row r="508" spans="9:9" s="30" customFormat="1">
      <c r="I508" s="41"/>
    </row>
    <row r="509" spans="9:9" s="30" customFormat="1">
      <c r="I509" s="41"/>
    </row>
    <row r="510" spans="9:9" s="30" customFormat="1">
      <c r="I510" s="41"/>
    </row>
    <row r="511" spans="9:9" s="30" customFormat="1">
      <c r="I511" s="41"/>
    </row>
    <row r="512" spans="9:9" s="30" customFormat="1">
      <c r="I512" s="41"/>
    </row>
    <row r="513" spans="9:9" s="30" customFormat="1">
      <c r="I513" s="41"/>
    </row>
    <row r="514" spans="9:9" s="30" customFormat="1">
      <c r="I514" s="41"/>
    </row>
    <row r="515" spans="9:9" s="30" customFormat="1">
      <c r="I515" s="41"/>
    </row>
    <row r="516" spans="9:9" s="30" customFormat="1">
      <c r="I516" s="41"/>
    </row>
    <row r="517" spans="9:9" s="30" customFormat="1">
      <c r="I517" s="41"/>
    </row>
    <row r="518" spans="9:9" s="30" customFormat="1">
      <c r="I518" s="41"/>
    </row>
    <row r="519" spans="9:9" s="30" customFormat="1">
      <c r="I519" s="41"/>
    </row>
    <row r="520" spans="9:9" s="30" customFormat="1">
      <c r="I520" s="41"/>
    </row>
    <row r="521" spans="9:9" s="30" customFormat="1">
      <c r="I521" s="41"/>
    </row>
    <row r="522" spans="9:9" s="30" customFormat="1">
      <c r="I522" s="41"/>
    </row>
    <row r="523" spans="9:9" s="30" customFormat="1">
      <c r="I523" s="41"/>
    </row>
    <row r="524" spans="9:9" s="30" customFormat="1">
      <c r="I524" s="41"/>
    </row>
    <row r="525" spans="9:9" s="30" customFormat="1">
      <c r="I525" s="41"/>
    </row>
    <row r="526" spans="9:9" s="30" customFormat="1">
      <c r="I526" s="41"/>
    </row>
    <row r="527" spans="9:9" s="30" customFormat="1">
      <c r="I527" s="41"/>
    </row>
    <row r="528" spans="9:9" s="30" customFormat="1">
      <c r="I528" s="41"/>
    </row>
    <row r="529" spans="9:9" s="30" customFormat="1">
      <c r="I529" s="41"/>
    </row>
    <row r="530" spans="9:9" s="30" customFormat="1">
      <c r="I530" s="41"/>
    </row>
    <row r="531" spans="9:9" s="30" customFormat="1">
      <c r="I531" s="41"/>
    </row>
    <row r="532" spans="9:9" s="30" customFormat="1">
      <c r="I532" s="41"/>
    </row>
    <row r="533" spans="9:9" s="30" customFormat="1">
      <c r="I533" s="41"/>
    </row>
    <row r="534" spans="9:9" s="30" customFormat="1">
      <c r="I534" s="41"/>
    </row>
    <row r="535" spans="9:9" s="30" customFormat="1">
      <c r="I535" s="41"/>
    </row>
    <row r="536" spans="9:9" s="30" customFormat="1">
      <c r="I536" s="41"/>
    </row>
    <row r="537" spans="9:9" s="30" customFormat="1">
      <c r="I537" s="41"/>
    </row>
    <row r="538" spans="9:9" s="30" customFormat="1">
      <c r="I538" s="41"/>
    </row>
    <row r="539" spans="9:9" s="30" customFormat="1">
      <c r="I539" s="41"/>
    </row>
    <row r="540" spans="9:9" s="30" customFormat="1">
      <c r="I540" s="41"/>
    </row>
    <row r="541" spans="9:9" s="30" customFormat="1">
      <c r="I541" s="41"/>
    </row>
    <row r="542" spans="9:9" s="30" customFormat="1">
      <c r="I542" s="41"/>
    </row>
    <row r="543" spans="9:9" s="30" customFormat="1">
      <c r="I543" s="41"/>
    </row>
    <row r="544" spans="9:9" s="30" customFormat="1">
      <c r="I544" s="41"/>
    </row>
    <row r="545" spans="9:9" s="30" customFormat="1">
      <c r="I545" s="41"/>
    </row>
    <row r="546" spans="9:9" s="30" customFormat="1">
      <c r="I546" s="41"/>
    </row>
    <row r="547" spans="9:9" s="30" customFormat="1">
      <c r="I547" s="41"/>
    </row>
    <row r="548" spans="9:9" s="30" customFormat="1">
      <c r="I548" s="41"/>
    </row>
    <row r="549" spans="9:9" s="30" customFormat="1">
      <c r="I549" s="41"/>
    </row>
    <row r="550" spans="9:9" s="30" customFormat="1">
      <c r="I550" s="41"/>
    </row>
    <row r="551" spans="9:9" s="30" customFormat="1">
      <c r="I551" s="41"/>
    </row>
    <row r="552" spans="9:9" s="30" customFormat="1">
      <c r="I552" s="41"/>
    </row>
    <row r="553" spans="9:9" s="30" customFormat="1">
      <c r="I553" s="41"/>
    </row>
    <row r="554" spans="9:9" s="30" customFormat="1">
      <c r="I554" s="41"/>
    </row>
    <row r="555" spans="9:9" s="30" customFormat="1">
      <c r="I555" s="41"/>
    </row>
    <row r="556" spans="9:9" s="30" customFormat="1">
      <c r="I556" s="41"/>
    </row>
    <row r="557" spans="9:9" s="30" customFormat="1">
      <c r="I557" s="41"/>
    </row>
    <row r="558" spans="9:9" s="30" customFormat="1">
      <c r="I558" s="41"/>
    </row>
    <row r="559" spans="9:9" s="30" customFormat="1">
      <c r="I559" s="41"/>
    </row>
    <row r="560" spans="9:9" s="30" customFormat="1">
      <c r="I560" s="41"/>
    </row>
    <row r="561" spans="9:9" s="30" customFormat="1">
      <c r="I561" s="41"/>
    </row>
    <row r="562" spans="9:9" s="30" customFormat="1">
      <c r="I562" s="41"/>
    </row>
    <row r="563" spans="9:9" s="30" customFormat="1">
      <c r="I563" s="41"/>
    </row>
    <row r="564" spans="9:9" s="30" customFormat="1">
      <c r="I564" s="41"/>
    </row>
    <row r="565" spans="9:9" s="30" customFormat="1">
      <c r="I565" s="41"/>
    </row>
    <row r="566" spans="9:9" s="30" customFormat="1">
      <c r="I566" s="41"/>
    </row>
    <row r="567" spans="9:9" s="30" customFormat="1">
      <c r="I567" s="41"/>
    </row>
    <row r="568" spans="9:9" s="30" customFormat="1">
      <c r="I568" s="41"/>
    </row>
    <row r="569" spans="9:9" s="30" customFormat="1">
      <c r="I569" s="41"/>
    </row>
    <row r="570" spans="9:9" s="30" customFormat="1">
      <c r="I570" s="41"/>
    </row>
    <row r="571" spans="9:9" s="30" customFormat="1">
      <c r="I571" s="41"/>
    </row>
    <row r="572" spans="9:9" s="30" customFormat="1">
      <c r="I572" s="41"/>
    </row>
    <row r="573" spans="9:9" s="30" customFormat="1">
      <c r="I573" s="41"/>
    </row>
    <row r="574" spans="9:9" s="30" customFormat="1">
      <c r="I574" s="41"/>
    </row>
    <row r="575" spans="9:9" s="30" customFormat="1">
      <c r="I575" s="41"/>
    </row>
    <row r="576" spans="9:9" s="30" customFormat="1">
      <c r="I576" s="41"/>
    </row>
    <row r="577" spans="9:9" s="30" customFormat="1">
      <c r="I577" s="41"/>
    </row>
    <row r="578" spans="9:9" s="30" customFormat="1">
      <c r="I578" s="41"/>
    </row>
    <row r="579" spans="9:9" s="30" customFormat="1">
      <c r="I579" s="41"/>
    </row>
    <row r="580" spans="9:9" s="30" customFormat="1">
      <c r="I580" s="41"/>
    </row>
    <row r="581" spans="9:9" s="30" customFormat="1">
      <c r="I581" s="41"/>
    </row>
    <row r="582" spans="9:9" s="30" customFormat="1">
      <c r="I582" s="41"/>
    </row>
    <row r="583" spans="9:9" s="30" customFormat="1">
      <c r="I583" s="41"/>
    </row>
    <row r="584" spans="9:9" s="30" customFormat="1">
      <c r="I584" s="41"/>
    </row>
    <row r="585" spans="9:9" s="30" customFormat="1">
      <c r="I585" s="41"/>
    </row>
    <row r="586" spans="9:9" s="30" customFormat="1">
      <c r="I586" s="41"/>
    </row>
    <row r="587" spans="9:9" s="30" customFormat="1">
      <c r="I587" s="41"/>
    </row>
    <row r="588" spans="9:9" s="30" customFormat="1">
      <c r="I588" s="41"/>
    </row>
    <row r="589" spans="9:9" s="30" customFormat="1">
      <c r="I589" s="41"/>
    </row>
    <row r="590" spans="9:9" s="30" customFormat="1">
      <c r="I590" s="41"/>
    </row>
    <row r="591" spans="9:9" s="30" customFormat="1">
      <c r="I591" s="41"/>
    </row>
    <row r="592" spans="9:9" s="30" customFormat="1">
      <c r="I592" s="41"/>
    </row>
    <row r="593" spans="9:9" s="30" customFormat="1">
      <c r="I593" s="41"/>
    </row>
  </sheetData>
  <sheetProtection formatCells="0" formatColumns="0" formatRows="0" insertColumns="0" insertRows="0" insertHyperlinks="0" deleteColumns="0" deleteRows="0"/>
  <autoFilter ref="B15:H125"/>
  <customSheetViews>
    <customSheetView guid="{65BD891A-528A-4995-A919-37178D6D02B3}" scale="98" showAutoFilter="1">
      <pageMargins left="0.7" right="0.7" top="0.75" bottom="0.75" header="0.3" footer="0.3"/>
      <pageSetup paperSize="9" orientation="portrait" r:id="rId1"/>
      <autoFilter ref="B15:H125"/>
    </customSheetView>
    <customSheetView guid="{9B440751-B4FF-4EE1-A0DA-CB8EB4A26F70}" scale="98" showAutoFilter="1" topLeftCell="A127">
      <selection activeCell="C172" sqref="C172"/>
      <pageMargins left="0.7" right="0.7" top="0.75" bottom="0.75" header="0.3" footer="0.3"/>
      <pageSetup paperSize="9" orientation="portrait" r:id="rId2"/>
      <autoFilter ref="B15:H125"/>
    </customSheetView>
    <customSheetView guid="{6FBC0F11-A326-4FC8-AA96-CA6BF44E0174}" scale="98" showAutoFilter="1" topLeftCell="B127">
      <selection activeCell="K166" sqref="K166"/>
      <pageMargins left="0.7" right="0.7" top="0.75" bottom="0.75" header="0.3" footer="0.3"/>
      <pageSetup paperSize="9" orientation="portrait" r:id="rId3"/>
      <autoFilter ref="B15:H15"/>
    </customSheetView>
    <customSheetView guid="{608F1F58-0C70-4BD6-A398-FFB57FE9431A}" scale="98" showAutoFilter="1">
      <selection activeCell="D164" sqref="D164"/>
      <pageMargins left="0.7" right="0.7" top="0.75" bottom="0.75" header="0.3" footer="0.3"/>
      <pageSetup paperSize="9" orientation="portrait" r:id="rId4"/>
      <autoFilter ref="B15:H125"/>
    </customSheetView>
  </customSheetViews>
  <mergeCells count="5">
    <mergeCell ref="B146:E146"/>
    <mergeCell ref="B139:E139"/>
    <mergeCell ref="B148:E148"/>
    <mergeCell ref="B132:E132"/>
    <mergeCell ref="B125:E125"/>
  </mergeCells>
  <pageMargins left="0.7" right="0.7" top="0.75" bottom="0.75" header="0.3" footer="0.3"/>
  <pageSetup paperSize="9" orientation="portrait" r:id="rId5"/>
  <drawing r:id="rId6"/>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T261"/>
  <sheetViews>
    <sheetView workbookViewId="0">
      <selection activeCell="I23" sqref="I23"/>
    </sheetView>
  </sheetViews>
  <sheetFormatPr baseColWidth="10" defaultColWidth="11.42578125" defaultRowHeight="15"/>
  <cols>
    <col min="1" max="1" width="11.42578125" style="30"/>
    <col min="2" max="2" width="45.28515625" style="10" bestFit="1" customWidth="1"/>
    <col min="3" max="5" width="22.7109375" style="10" customWidth="1"/>
    <col min="6" max="6" width="26.7109375" style="30" customWidth="1"/>
    <col min="7" max="7" width="24.140625" style="30" customWidth="1"/>
    <col min="8" max="8" width="26.42578125" style="30" customWidth="1"/>
    <col min="9" max="9" width="21.5703125" style="30" bestFit="1" customWidth="1"/>
    <col min="10" max="14" width="16.7109375" style="30" bestFit="1" customWidth="1"/>
    <col min="15" max="72" width="11.42578125" style="30"/>
    <col min="73" max="16384" width="11.42578125" style="10"/>
  </cols>
  <sheetData>
    <row r="1" spans="2:14" s="30" customFormat="1" ht="15" customHeight="1"/>
    <row r="2" spans="2:14" s="30" customFormat="1"/>
    <row r="3" spans="2:14" s="30" customFormat="1"/>
    <row r="4" spans="2:14" s="30" customFormat="1"/>
    <row r="5" spans="2:14" s="30" customFormat="1"/>
    <row r="6" spans="2:14" s="30" customFormat="1"/>
    <row r="7" spans="2:14" s="47" customFormat="1"/>
    <row r="8" spans="2:14" s="30" customFormat="1"/>
    <row r="9" spans="2:14" s="30" customFormat="1"/>
    <row r="10" spans="2:14" s="30" customFormat="1"/>
    <row r="11" spans="2:14" s="30" customFormat="1">
      <c r="H11" s="47"/>
      <c r="I11" s="47"/>
      <c r="J11" s="47"/>
      <c r="K11" s="47"/>
      <c r="L11" s="47"/>
      <c r="M11" s="47"/>
      <c r="N11" s="47"/>
    </row>
    <row r="12" spans="2:14" s="30" customFormat="1">
      <c r="H12" s="47"/>
      <c r="I12" s="47"/>
      <c r="J12" s="47"/>
      <c r="K12" s="47"/>
      <c r="L12" s="47"/>
      <c r="M12" s="47"/>
      <c r="N12" s="47"/>
    </row>
    <row r="13" spans="2:14" s="30" customFormat="1">
      <c r="H13" s="47"/>
      <c r="I13" s="47"/>
      <c r="J13" s="47"/>
      <c r="K13" s="47"/>
      <c r="L13" s="47"/>
      <c r="M13" s="47"/>
      <c r="N13" s="47"/>
    </row>
    <row r="14" spans="2:14" s="30" customFormat="1">
      <c r="H14" s="47"/>
      <c r="I14" s="47"/>
      <c r="J14" s="47"/>
      <c r="K14" s="47"/>
      <c r="L14" s="47"/>
      <c r="M14" s="47"/>
      <c r="N14" s="47"/>
    </row>
    <row r="15" spans="2:14" s="30" customFormat="1">
      <c r="B15" s="78"/>
      <c r="C15" s="67" t="s">
        <v>378</v>
      </c>
      <c r="D15" s="80" t="s">
        <v>377</v>
      </c>
      <c r="E15" s="67" t="s">
        <v>379</v>
      </c>
      <c r="F15" s="185" t="s">
        <v>511</v>
      </c>
      <c r="G15" s="305" t="s">
        <v>529</v>
      </c>
      <c r="H15" s="51"/>
      <c r="I15" s="52"/>
      <c r="J15" s="52"/>
      <c r="K15" s="52"/>
      <c r="L15" s="52"/>
      <c r="M15" s="52"/>
      <c r="N15" s="52"/>
    </row>
    <row r="16" spans="2:14" s="30" customFormat="1">
      <c r="B16" s="79"/>
      <c r="C16" s="79"/>
      <c r="D16" s="79"/>
      <c r="E16" s="79"/>
      <c r="H16" s="47"/>
      <c r="I16" s="47"/>
      <c r="J16" s="47"/>
      <c r="K16" s="47"/>
      <c r="L16" s="47"/>
      <c r="M16" s="47"/>
      <c r="N16" s="47"/>
    </row>
    <row r="17" spans="2:14" s="30" customFormat="1">
      <c r="B17" s="81" t="s">
        <v>380</v>
      </c>
      <c r="C17" s="323">
        <v>237477501909</v>
      </c>
      <c r="D17" s="323">
        <v>184099712051</v>
      </c>
      <c r="E17" s="323">
        <v>159548131244</v>
      </c>
      <c r="F17" s="323">
        <v>107846752601</v>
      </c>
      <c r="G17" s="324">
        <v>18609789900</v>
      </c>
      <c r="H17" s="47"/>
      <c r="I17" s="47"/>
      <c r="J17" s="47"/>
      <c r="K17" s="47"/>
      <c r="L17" s="47"/>
      <c r="M17" s="47"/>
      <c r="N17" s="47"/>
    </row>
    <row r="18" spans="2:14" s="30" customFormat="1">
      <c r="B18" s="81" t="s">
        <v>381</v>
      </c>
      <c r="C18" s="323">
        <f>482156111574+1865019148455</f>
        <v>2347175260029</v>
      </c>
      <c r="D18" s="323">
        <v>2077073263425</v>
      </c>
      <c r="E18" s="323">
        <v>1956472685933</v>
      </c>
      <c r="F18" s="323">
        <v>1902909356836</v>
      </c>
      <c r="G18" s="324">
        <v>1988262795800</v>
      </c>
      <c r="H18" s="47"/>
      <c r="I18" s="47"/>
      <c r="J18" s="47"/>
      <c r="K18" s="47"/>
      <c r="L18" s="47"/>
      <c r="M18" s="47"/>
      <c r="N18" s="47"/>
    </row>
    <row r="19" spans="2:14" s="30" customFormat="1">
      <c r="B19" s="81" t="s">
        <v>382</v>
      </c>
      <c r="C19" s="323">
        <f>47026790143+1160214845869</f>
        <v>1207241636012</v>
      </c>
      <c r="D19" s="323">
        <v>1118258524407</v>
      </c>
      <c r="E19" s="323">
        <v>1300359257326</v>
      </c>
      <c r="F19" s="323">
        <v>1500443071163</v>
      </c>
      <c r="G19" s="324">
        <v>1645006517200</v>
      </c>
      <c r="H19" s="47"/>
      <c r="I19" s="47"/>
      <c r="J19" s="47"/>
      <c r="K19" s="47"/>
      <c r="L19" s="47"/>
      <c r="M19" s="47"/>
      <c r="N19" s="47"/>
    </row>
    <row r="20" spans="2:14" s="30" customFormat="1">
      <c r="B20" s="81" t="s">
        <v>383</v>
      </c>
      <c r="C20" s="323">
        <v>1239386495561</v>
      </c>
      <c r="D20" s="323">
        <v>1297025979759</v>
      </c>
      <c r="E20" s="323">
        <v>1512569906432</v>
      </c>
      <c r="F20" s="323">
        <v>1612103123142</v>
      </c>
      <c r="G20" s="324">
        <v>1498272574100</v>
      </c>
      <c r="H20" s="47"/>
      <c r="I20" s="47"/>
      <c r="J20" s="47"/>
      <c r="K20" s="47"/>
      <c r="L20" s="47"/>
      <c r="M20" s="47"/>
      <c r="N20" s="47"/>
    </row>
    <row r="21" spans="2:14" s="47" customFormat="1">
      <c r="B21" s="82"/>
      <c r="C21" s="325"/>
      <c r="D21" s="326"/>
      <c r="E21" s="326"/>
      <c r="F21" s="327"/>
      <c r="G21" s="327"/>
    </row>
    <row r="22" spans="2:14" s="30" customFormat="1">
      <c r="B22" s="81" t="s">
        <v>384</v>
      </c>
      <c r="C22" s="323">
        <v>511660035132</v>
      </c>
      <c r="D22" s="323">
        <v>452179640357</v>
      </c>
      <c r="E22" s="323">
        <v>314142490807</v>
      </c>
      <c r="F22" s="323">
        <v>281169221990</v>
      </c>
      <c r="G22" s="324">
        <v>509154125500</v>
      </c>
      <c r="H22" s="47"/>
      <c r="I22" s="47"/>
      <c r="J22" s="47"/>
      <c r="K22" s="47"/>
      <c r="L22" s="47"/>
      <c r="M22" s="47"/>
      <c r="N22" s="47"/>
    </row>
    <row r="23" spans="2:14" s="30" customFormat="1">
      <c r="B23" s="81" t="s">
        <v>319</v>
      </c>
      <c r="C23" s="323">
        <v>597373795592</v>
      </c>
      <c r="D23" s="323">
        <v>584569359761</v>
      </c>
      <c r="E23" s="323">
        <v>570789818816</v>
      </c>
      <c r="F23" s="482">
        <v>549186605732</v>
      </c>
      <c r="G23" s="416">
        <v>506550488100</v>
      </c>
      <c r="H23" s="47"/>
      <c r="I23" s="47" t="s">
        <v>540</v>
      </c>
      <c r="J23" s="47"/>
      <c r="K23" s="47"/>
      <c r="L23" s="47"/>
      <c r="M23" s="47"/>
      <c r="N23" s="47"/>
    </row>
    <row r="24" spans="2:14" s="30" customFormat="1">
      <c r="B24" s="81" t="s">
        <v>385</v>
      </c>
      <c r="C24" s="323">
        <v>60776659113</v>
      </c>
      <c r="D24" s="323">
        <v>13194487406</v>
      </c>
      <c r="E24" s="323">
        <v>1977716000</v>
      </c>
      <c r="F24" s="483"/>
      <c r="G24" s="417">
        <v>0</v>
      </c>
      <c r="H24" s="47"/>
      <c r="I24" s="47"/>
      <c r="J24" s="47"/>
      <c r="K24" s="47"/>
      <c r="L24" s="47"/>
      <c r="M24" s="47"/>
      <c r="N24" s="47"/>
    </row>
    <row r="25" spans="2:14" s="30" customFormat="1">
      <c r="B25" s="28" t="s">
        <v>320</v>
      </c>
      <c r="C25" s="328">
        <f>SUM(C22:C24)</f>
        <v>1169810489837</v>
      </c>
      <c r="D25" s="328">
        <f>SUM(D22:D24)</f>
        <v>1049943487524</v>
      </c>
      <c r="E25" s="328">
        <f>SUM(E22:E24)</f>
        <v>886910025623</v>
      </c>
      <c r="F25" s="329">
        <f>SUM(F22:F24)</f>
        <v>830355827722</v>
      </c>
      <c r="G25" s="330">
        <f>SUM(G22:G24)</f>
        <v>1015704613600</v>
      </c>
      <c r="H25" s="47"/>
      <c r="I25" s="47"/>
      <c r="J25" s="47"/>
      <c r="K25" s="47"/>
      <c r="L25" s="47"/>
      <c r="M25" s="47"/>
      <c r="N25" s="47"/>
    </row>
    <row r="26" spans="2:14" s="30" customFormat="1">
      <c r="F26" s="53"/>
      <c r="H26" s="47"/>
      <c r="I26" s="47"/>
      <c r="J26" s="47"/>
      <c r="K26" s="47"/>
      <c r="L26" s="47"/>
      <c r="M26" s="47"/>
      <c r="N26" s="47"/>
    </row>
    <row r="27" spans="2:14" s="30" customFormat="1">
      <c r="F27" s="53"/>
      <c r="H27" s="47"/>
      <c r="I27" s="47"/>
      <c r="J27" s="47"/>
      <c r="K27" s="47"/>
      <c r="L27" s="47"/>
      <c r="M27" s="47"/>
      <c r="N27" s="47"/>
    </row>
    <row r="28" spans="2:14" s="30" customFormat="1">
      <c r="F28" s="54"/>
      <c r="H28" s="44"/>
      <c r="I28" s="47"/>
      <c r="J28" s="47"/>
      <c r="K28" s="47"/>
      <c r="L28" s="47"/>
      <c r="M28" s="47"/>
      <c r="N28" s="47"/>
    </row>
    <row r="29" spans="2:14" s="30" customFormat="1">
      <c r="H29" s="47"/>
      <c r="I29" s="47"/>
      <c r="J29" s="47"/>
      <c r="K29" s="47"/>
      <c r="L29" s="47"/>
      <c r="M29" s="47"/>
      <c r="N29" s="47"/>
    </row>
    <row r="30" spans="2:14" s="30" customFormat="1">
      <c r="H30" s="47"/>
      <c r="I30" s="47"/>
      <c r="J30" s="47"/>
      <c r="K30" s="47"/>
      <c r="L30" s="47"/>
      <c r="M30" s="47"/>
      <c r="N30" s="47"/>
    </row>
    <row r="31" spans="2:14" s="30" customFormat="1">
      <c r="H31" s="47"/>
      <c r="I31" s="47"/>
      <c r="J31" s="47"/>
      <c r="K31" s="47"/>
      <c r="L31" s="47"/>
      <c r="M31" s="47"/>
      <c r="N31" s="47"/>
    </row>
    <row r="32" spans="2:14" s="30" customFormat="1">
      <c r="H32" s="47"/>
      <c r="I32" s="47"/>
      <c r="J32" s="56"/>
      <c r="K32" s="55"/>
      <c r="L32" s="47"/>
      <c r="M32" s="47"/>
      <c r="N32" s="47"/>
    </row>
    <row r="33" spans="8:11" s="30" customFormat="1">
      <c r="H33" s="41"/>
      <c r="J33" s="54"/>
      <c r="K33" s="33"/>
    </row>
    <row r="34" spans="8:11" s="30" customFormat="1">
      <c r="H34" s="41"/>
      <c r="J34" s="54"/>
      <c r="K34" s="33"/>
    </row>
    <row r="35" spans="8:11" s="30" customFormat="1">
      <c r="H35" s="41"/>
      <c r="J35" s="54"/>
      <c r="K35" s="33"/>
    </row>
    <row r="36" spans="8:11" s="30" customFormat="1">
      <c r="J36" s="54"/>
      <c r="K36" s="33"/>
    </row>
    <row r="37" spans="8:11" s="30" customFormat="1">
      <c r="J37" s="54"/>
      <c r="K37" s="33"/>
    </row>
    <row r="38" spans="8:11" s="30" customFormat="1">
      <c r="J38" s="54"/>
      <c r="K38" s="33"/>
    </row>
    <row r="39" spans="8:11" s="30" customFormat="1">
      <c r="K39" s="33"/>
    </row>
    <row r="40" spans="8:11" s="30" customFormat="1">
      <c r="K40" s="33"/>
    </row>
    <row r="41" spans="8:11" s="30" customFormat="1">
      <c r="K41" s="33"/>
    </row>
    <row r="42" spans="8:11" s="30" customFormat="1">
      <c r="K42" s="33"/>
    </row>
    <row r="43" spans="8:11" s="30" customFormat="1">
      <c r="K43" s="33"/>
    </row>
    <row r="44" spans="8:11" s="30" customFormat="1">
      <c r="K44" s="41"/>
    </row>
    <row r="45" spans="8:11" s="30" customFormat="1"/>
    <row r="46" spans="8:11" s="30" customFormat="1"/>
    <row r="47" spans="8:11" s="30" customFormat="1"/>
    <row r="48" spans="8:11" s="30" customFormat="1">
      <c r="I48" s="33"/>
    </row>
    <row r="49" spans="9:9" s="30" customFormat="1">
      <c r="I49" s="33"/>
    </row>
    <row r="50" spans="9:9" s="30" customFormat="1">
      <c r="I50" s="41"/>
    </row>
    <row r="51" spans="9:9" s="30" customFormat="1"/>
    <row r="52" spans="9:9" s="30" customFormat="1"/>
    <row r="53" spans="9:9" s="30" customFormat="1"/>
    <row r="54" spans="9:9" s="30" customFormat="1"/>
    <row r="55" spans="9:9" s="30" customFormat="1"/>
    <row r="56" spans="9:9" s="30" customFormat="1"/>
    <row r="57" spans="9:9" s="30" customFormat="1"/>
    <row r="58" spans="9:9" s="30" customFormat="1"/>
    <row r="59" spans="9:9" s="30" customFormat="1"/>
    <row r="60" spans="9:9" s="30" customFormat="1"/>
    <row r="61" spans="9:9" s="30" customFormat="1"/>
    <row r="62" spans="9:9" s="30" customFormat="1"/>
    <row r="63" spans="9:9" s="30" customFormat="1"/>
    <row r="64" spans="9:9"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row r="209" s="30" customFormat="1"/>
    <row r="210" s="30" customFormat="1"/>
    <row r="211" s="30" customFormat="1"/>
    <row r="212" s="30" customFormat="1"/>
    <row r="213" s="30" customFormat="1"/>
    <row r="214" s="30" customFormat="1"/>
    <row r="215" s="30" customFormat="1"/>
    <row r="216" s="30" customFormat="1"/>
    <row r="217" s="30" customFormat="1"/>
    <row r="218" s="30" customFormat="1"/>
    <row r="219" s="30" customFormat="1"/>
    <row r="220" s="30" customFormat="1"/>
    <row r="221" s="30" customFormat="1"/>
    <row r="222" s="30" customFormat="1"/>
    <row r="223" s="30" customFormat="1"/>
    <row r="224" s="30" customFormat="1"/>
    <row r="225" s="30" customFormat="1"/>
    <row r="226" s="30" customFormat="1"/>
    <row r="227" s="30" customFormat="1"/>
    <row r="228" s="30" customFormat="1"/>
    <row r="229" s="30" customFormat="1"/>
    <row r="230" s="30" customFormat="1"/>
    <row r="231" s="30" customFormat="1"/>
    <row r="232" s="30" customFormat="1"/>
    <row r="233" s="30" customFormat="1"/>
    <row r="234" s="30" customFormat="1"/>
    <row r="235" s="30" customFormat="1"/>
    <row r="236" s="30" customFormat="1"/>
    <row r="237" s="30" customFormat="1"/>
    <row r="238" s="30" customFormat="1"/>
    <row r="239" s="30" customFormat="1"/>
    <row r="240" s="30" customFormat="1"/>
    <row r="241" s="30" customFormat="1"/>
    <row r="242" s="30" customFormat="1"/>
    <row r="243" s="30" customFormat="1"/>
    <row r="244" s="30" customFormat="1"/>
    <row r="245" s="30" customFormat="1"/>
    <row r="246" s="30" customFormat="1"/>
    <row r="247" s="30" customFormat="1"/>
    <row r="248" s="30" customFormat="1"/>
    <row r="249" s="30" customFormat="1"/>
    <row r="250" s="30" customFormat="1"/>
    <row r="251" s="30" customFormat="1"/>
    <row r="252" s="30" customFormat="1"/>
    <row r="253" s="30" customFormat="1"/>
    <row r="254" s="30" customFormat="1"/>
    <row r="255" s="30" customFormat="1"/>
    <row r="256" s="30" customFormat="1"/>
    <row r="257" s="30" customFormat="1"/>
    <row r="258" s="30" customFormat="1"/>
    <row r="259" s="30" customFormat="1"/>
    <row r="260" s="30" customFormat="1"/>
    <row r="261" s="30" customFormat="1"/>
  </sheetData>
  <sheetProtection formatCells="0" formatColumns="0" formatRows="0" insertColumns="0" insertRows="0" insertHyperlinks="0" deleteColumns="0" deleteRows="0"/>
  <customSheetViews>
    <customSheetView guid="{65BD891A-528A-4995-A919-37178D6D02B3}">
      <selection activeCell="I23" sqref="I23"/>
      <pageMargins left="0.7" right="0.7" top="0.75" bottom="0.75" header="0.3" footer="0.3"/>
      <pageSetup paperSize="9" orientation="portrait" r:id="rId1"/>
    </customSheetView>
    <customSheetView guid="{9B440751-B4FF-4EE1-A0DA-CB8EB4A26F70}" topLeftCell="A7">
      <selection activeCell="G24" sqref="G24"/>
      <pageMargins left="0.7" right="0.7" top="0.75" bottom="0.75" header="0.3" footer="0.3"/>
      <pageSetup paperSize="9" orientation="portrait" r:id="rId2"/>
    </customSheetView>
    <customSheetView guid="{6FBC0F11-A326-4FC8-AA96-CA6BF44E0174}" topLeftCell="A4">
      <selection activeCell="I31" sqref="I31"/>
      <pageMargins left="0.7" right="0.7" top="0.75" bottom="0.75" header="0.3" footer="0.3"/>
      <pageSetup paperSize="9" orientation="portrait" r:id="rId3"/>
    </customSheetView>
    <customSheetView guid="{608F1F58-0C70-4BD6-A398-FFB57FE9431A}">
      <selection activeCell="B18" sqref="B18"/>
      <pageMargins left="0.7" right="0.7" top="0.75" bottom="0.75" header="0.3" footer="0.3"/>
      <pageSetup paperSize="9" orientation="portrait" r:id="rId4"/>
    </customSheetView>
  </customSheetViews>
  <mergeCells count="1">
    <mergeCell ref="F23:F24"/>
  </mergeCells>
  <pageMargins left="0.7" right="0.7" top="0.75" bottom="0.75" header="0.3" footer="0.3"/>
  <pageSetup paperSize="9"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T208"/>
  <sheetViews>
    <sheetView topLeftCell="A13" workbookViewId="0">
      <selection activeCell="Q15" sqref="Q15"/>
    </sheetView>
  </sheetViews>
  <sheetFormatPr baseColWidth="10" defaultColWidth="11.42578125" defaultRowHeight="15"/>
  <cols>
    <col min="1" max="1" width="11.42578125" style="30"/>
    <col min="2" max="2" width="11.42578125" style="10" customWidth="1"/>
    <col min="3" max="3" width="49.5703125" style="10" bestFit="1" customWidth="1"/>
    <col min="4" max="15" width="7.7109375" style="10" customWidth="1"/>
    <col min="16" max="17" width="7.7109375" style="30" customWidth="1"/>
    <col min="18" max="18" width="21.28515625" style="30" bestFit="1" customWidth="1"/>
    <col min="19" max="72" width="11.42578125" style="30"/>
    <col min="73" max="16384" width="11.42578125" style="10"/>
  </cols>
  <sheetData>
    <row r="1" spans="3:17" s="30" customFormat="1"/>
    <row r="2" spans="3:17" s="30" customFormat="1" ht="15" customHeight="1"/>
    <row r="3" spans="3:17" s="30" customFormat="1"/>
    <row r="4" spans="3:17" s="30" customFormat="1"/>
    <row r="5" spans="3:17" s="30" customFormat="1"/>
    <row r="6" spans="3:17" s="30" customFormat="1"/>
    <row r="7" spans="3:17" s="30" customFormat="1"/>
    <row r="8" spans="3:17" s="30" customFormat="1"/>
    <row r="9" spans="3:17" s="30" customFormat="1"/>
    <row r="10" spans="3:17" s="30" customFormat="1">
      <c r="K10" s="33"/>
    </row>
    <row r="11" spans="3:17" s="30" customFormat="1">
      <c r="L11" s="37"/>
      <c r="M11" s="37"/>
    </row>
    <row r="12" spans="3:17" s="30" customFormat="1">
      <c r="L12" s="37"/>
      <c r="M12" s="37"/>
    </row>
    <row r="13" spans="3:17" s="30" customFormat="1">
      <c r="L13" s="37"/>
    </row>
    <row r="14" spans="3:17" s="30" customFormat="1">
      <c r="C14" s="484" t="s">
        <v>376</v>
      </c>
      <c r="D14" s="77">
        <v>2010</v>
      </c>
      <c r="E14" s="77">
        <v>2011</v>
      </c>
      <c r="F14" s="77">
        <v>2012</v>
      </c>
      <c r="G14" s="77">
        <v>2013</v>
      </c>
      <c r="H14" s="77">
        <v>2014</v>
      </c>
      <c r="I14" s="77">
        <v>2015</v>
      </c>
      <c r="J14" s="77">
        <v>2016</v>
      </c>
      <c r="K14" s="77">
        <v>2017</v>
      </c>
      <c r="L14" s="77">
        <v>2018</v>
      </c>
      <c r="M14" s="77">
        <v>2019</v>
      </c>
      <c r="N14" s="77">
        <v>2020</v>
      </c>
      <c r="O14" s="77">
        <v>2021</v>
      </c>
      <c r="P14" s="77">
        <v>2022</v>
      </c>
      <c r="Q14" s="77">
        <v>2023</v>
      </c>
    </row>
    <row r="15" spans="3:17" s="30" customFormat="1">
      <c r="C15" s="484"/>
      <c r="D15" s="25">
        <v>1.3899999999999999E-2</v>
      </c>
      <c r="E15" s="25">
        <v>1.83E-2</v>
      </c>
      <c r="F15" s="25">
        <v>2.0400000000000001E-2</v>
      </c>
      <c r="G15" s="25">
        <v>2.3E-2</v>
      </c>
      <c r="H15" s="25">
        <v>2.6800000000000001E-2</v>
      </c>
      <c r="I15" s="25">
        <v>3.1099999999999999E-2</v>
      </c>
      <c r="J15" s="25">
        <v>3.5499999999999997E-2</v>
      </c>
      <c r="K15" s="25">
        <v>3.95E-2</v>
      </c>
      <c r="L15" s="25">
        <v>4.8000000000000001E-2</v>
      </c>
      <c r="M15" s="25">
        <v>5.2999999999999999E-2</v>
      </c>
      <c r="N15" s="29">
        <f>('INTERNET FIJO '!I114/7252672)</f>
        <v>7.7539560592289294E-2</v>
      </c>
      <c r="O15" s="76">
        <f>('INTERNET FIJO '!J114/7353038)</f>
        <v>9.8629165251151979E-2</v>
      </c>
      <c r="P15" s="220">
        <f>'INTERNET FIJO '!K114/7453695</f>
        <v>0.10115533302610316</v>
      </c>
      <c r="Q15" s="414">
        <f>'INTERNET FIJO '!L114/6109644</f>
        <v>0.14395601445845291</v>
      </c>
    </row>
    <row r="16" spans="3:17" s="30" customFormat="1">
      <c r="C16" s="30" t="s">
        <v>316</v>
      </c>
      <c r="D16" s="31"/>
      <c r="E16" s="32"/>
      <c r="F16" s="32"/>
      <c r="G16" s="32"/>
      <c r="H16" s="32"/>
      <c r="I16" s="32"/>
      <c r="J16" s="32"/>
      <c r="K16" s="32"/>
      <c r="L16" s="33"/>
      <c r="M16" s="34"/>
      <c r="N16" s="35"/>
      <c r="O16" s="35"/>
      <c r="P16" s="35"/>
    </row>
    <row r="17" spans="3:17" s="30" customFormat="1">
      <c r="C17" s="221"/>
      <c r="D17" s="36"/>
      <c r="L17" s="33"/>
      <c r="O17" s="33"/>
      <c r="P17" s="35"/>
    </row>
    <row r="18" spans="3:17" s="30" customFormat="1">
      <c r="D18" s="36"/>
      <c r="E18" s="36"/>
      <c r="F18" s="36"/>
      <c r="G18" s="36"/>
      <c r="H18" s="36"/>
      <c r="I18" s="36"/>
      <c r="J18" s="36"/>
      <c r="L18" s="37"/>
      <c r="O18" s="37"/>
      <c r="P18" s="35"/>
    </row>
    <row r="19" spans="3:17" s="30" customFormat="1">
      <c r="C19" s="485" t="s">
        <v>375</v>
      </c>
      <c r="D19" s="77">
        <v>2010</v>
      </c>
      <c r="E19" s="77">
        <v>2011</v>
      </c>
      <c r="F19" s="77">
        <v>2012</v>
      </c>
      <c r="G19" s="77">
        <v>2013</v>
      </c>
      <c r="H19" s="77">
        <v>2014</v>
      </c>
      <c r="I19" s="77">
        <v>2015</v>
      </c>
      <c r="J19" s="77">
        <v>2016</v>
      </c>
      <c r="K19" s="77">
        <v>2017</v>
      </c>
      <c r="L19" s="77">
        <v>2018</v>
      </c>
      <c r="M19" s="77">
        <v>2019</v>
      </c>
      <c r="N19" s="77">
        <v>2020</v>
      </c>
      <c r="O19" s="77">
        <v>2021</v>
      </c>
      <c r="P19" s="77">
        <v>2022</v>
      </c>
      <c r="Q19" s="77">
        <v>2023</v>
      </c>
    </row>
    <row r="20" spans="3:17" s="30" customFormat="1">
      <c r="C20" s="486"/>
      <c r="D20" s="26" t="s">
        <v>317</v>
      </c>
      <c r="E20" s="26">
        <v>9.5000000000000001E-2</v>
      </c>
      <c r="F20" s="26">
        <v>0.15</v>
      </c>
      <c r="G20" s="26">
        <v>0.20899999999999999</v>
      </c>
      <c r="H20" s="26">
        <v>0.314</v>
      </c>
      <c r="I20" s="26">
        <v>0.436</v>
      </c>
      <c r="J20" s="26">
        <v>0.45100000000000001</v>
      </c>
      <c r="K20" s="26">
        <v>0.46400000000000002</v>
      </c>
      <c r="L20" s="26">
        <v>0.53700000000000003</v>
      </c>
      <c r="M20" s="27">
        <v>0.60309999999999997</v>
      </c>
      <c r="N20" s="29">
        <f>('INTERNET MÓVIL'!F45/7252672)</f>
        <v>0.6116904225091111</v>
      </c>
      <c r="O20" s="76">
        <f>('INTERNET MÓVIL'!G45/7353038)</f>
        <v>0.63538880120026575</v>
      </c>
      <c r="P20" s="212">
        <f>'INTERNET MÓVIL'!H45/7453695</f>
        <v>0.64541948657679182</v>
      </c>
      <c r="Q20" s="413">
        <f>'INTERNET MÓVIL'!J45/6109644</f>
        <v>0.84434903244771708</v>
      </c>
    </row>
    <row r="21" spans="3:17" s="30" customFormat="1">
      <c r="C21" s="30" t="s">
        <v>318</v>
      </c>
      <c r="G21" s="38"/>
      <c r="H21" s="38"/>
      <c r="I21" s="38"/>
    </row>
    <row r="22" spans="3:17" s="30" customFormat="1"/>
    <row r="23" spans="3:17" s="30" customFormat="1"/>
    <row r="24" spans="3:17" s="30" customFormat="1"/>
    <row r="25" spans="3:17" s="30" customFormat="1"/>
    <row r="26" spans="3:17" s="30" customFormat="1"/>
    <row r="27" spans="3:17" s="30" customFormat="1"/>
    <row r="28" spans="3:17" s="30" customFormat="1"/>
    <row r="29" spans="3:17" s="30" customFormat="1"/>
    <row r="30" spans="3:17" s="30" customFormat="1"/>
    <row r="31" spans="3:17" s="30" customFormat="1"/>
    <row r="32" spans="3:17" s="30" customFormat="1"/>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30" customFormat="1"/>
    <row r="178" s="30" customFormat="1"/>
    <row r="179" s="30" customFormat="1"/>
    <row r="180" s="30" customFormat="1"/>
    <row r="181" s="30" customFormat="1"/>
    <row r="182" s="30" customFormat="1"/>
    <row r="183" s="30" customFormat="1"/>
    <row r="184" s="30" customFormat="1"/>
    <row r="185" s="30" customFormat="1"/>
    <row r="186" s="30" customFormat="1"/>
    <row r="187" s="30" customFormat="1"/>
    <row r="188" s="30" customFormat="1"/>
    <row r="189" s="30" customFormat="1"/>
    <row r="190" s="30" customFormat="1"/>
    <row r="191" s="30" customFormat="1"/>
    <row r="192" s="30" customFormat="1"/>
    <row r="193" s="30" customFormat="1"/>
    <row r="194" s="30" customFormat="1"/>
    <row r="195" s="30" customFormat="1"/>
    <row r="196" s="30" customFormat="1"/>
    <row r="197" s="30" customFormat="1"/>
    <row r="198" s="30" customFormat="1"/>
    <row r="199" s="30" customFormat="1"/>
    <row r="200" s="30" customFormat="1"/>
    <row r="201" s="30" customFormat="1"/>
    <row r="202" s="30" customFormat="1"/>
    <row r="203" s="30" customFormat="1"/>
    <row r="204" s="30" customFormat="1"/>
    <row r="205" s="30" customFormat="1"/>
    <row r="206" s="30" customFormat="1"/>
    <row r="207" s="30" customFormat="1"/>
    <row r="208" s="30" customFormat="1"/>
  </sheetData>
  <sheetProtection formatCells="0" formatColumns="0" formatRows="0" insertColumns="0" insertRows="0" insertHyperlinks="0" deleteColumns="0" deleteRows="0"/>
  <customSheetViews>
    <customSheetView guid="{65BD891A-528A-4995-A919-37178D6D02B3}" topLeftCell="A13">
      <selection activeCell="Q15" sqref="Q15"/>
      <pageMargins left="0.7" right="0.7" top="0.75" bottom="0.75" header="0.3" footer="0.3"/>
    </customSheetView>
    <customSheetView guid="{9B440751-B4FF-4EE1-A0DA-CB8EB4A26F70}">
      <selection activeCell="Q21" sqref="Q21"/>
      <pageMargins left="0.7" right="0.7" top="0.75" bottom="0.75" header="0.3" footer="0.3"/>
    </customSheetView>
    <customSheetView guid="{6FBC0F11-A326-4FC8-AA96-CA6BF44E0174}">
      <selection activeCell="H33" sqref="H33"/>
      <pageMargins left="0.7" right="0.7" top="0.75" bottom="0.75" header="0.3" footer="0.3"/>
    </customSheetView>
    <customSheetView guid="{608F1F58-0C70-4BD6-A398-FFB57FE9431A}">
      <selection activeCell="K23" sqref="K23"/>
      <pageMargins left="0.7" right="0.7" top="0.75" bottom="0.75" header="0.3" footer="0.3"/>
    </customSheetView>
  </customSheetViews>
  <mergeCells count="2">
    <mergeCell ref="C14:C15"/>
    <mergeCell ref="C19:C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5:AQ18"/>
  <sheetViews>
    <sheetView workbookViewId="0"/>
  </sheetViews>
  <sheetFormatPr baseColWidth="10" defaultRowHeight="15"/>
  <cols>
    <col min="1" max="43" width="11.42578125" style="30"/>
  </cols>
  <sheetData>
    <row r="15" spans="4:13">
      <c r="D15" s="184" t="s">
        <v>464</v>
      </c>
      <c r="E15" s="182">
        <v>2015</v>
      </c>
      <c r="F15" s="182">
        <v>2016</v>
      </c>
      <c r="G15" s="182">
        <v>2017</v>
      </c>
      <c r="H15" s="182">
        <v>2018</v>
      </c>
      <c r="I15" s="182">
        <v>2019</v>
      </c>
      <c r="J15" s="182">
        <v>2020</v>
      </c>
      <c r="K15" s="182">
        <v>2021</v>
      </c>
      <c r="L15" s="185">
        <v>2022</v>
      </c>
      <c r="M15" s="363">
        <v>2023</v>
      </c>
    </row>
    <row r="16" spans="4:13">
      <c r="D16" s="184" t="s">
        <v>465</v>
      </c>
      <c r="E16" s="183">
        <v>76.599999999999994</v>
      </c>
      <c r="F16" s="183">
        <v>92.6</v>
      </c>
      <c r="G16" s="183">
        <v>107.9</v>
      </c>
      <c r="H16" s="183">
        <v>144.1</v>
      </c>
      <c r="I16" s="183">
        <v>195</v>
      </c>
      <c r="J16" s="183">
        <v>342.5</v>
      </c>
      <c r="K16" s="183">
        <v>850.9</v>
      </c>
      <c r="L16" s="183">
        <v>869</v>
      </c>
      <c r="M16" s="183">
        <v>1559</v>
      </c>
    </row>
    <row r="17" spans="1:43" s="10" customForma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3" s="10" customForma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sheetData>
  <sheetProtection formatCells="0" formatColumns="0" formatRows="0" insertColumns="0" insertRows="0" insertHyperlinks="0" deleteColumns="0" deleteRows="0"/>
  <customSheetViews>
    <customSheetView guid="{65BD891A-528A-4995-A919-37178D6D02B3}">
      <pageMargins left="0.7" right="0.7" top="0.75" bottom="0.75" header="0.3" footer="0.3"/>
      <pageSetup paperSize="9" orientation="portrait" r:id="rId1"/>
    </customSheetView>
    <customSheetView guid="{9B440751-B4FF-4EE1-A0DA-CB8EB4A26F70}">
      <selection activeCell="H16" sqref="H16"/>
      <pageMargins left="0.7" right="0.7" top="0.75" bottom="0.75" header="0.3" footer="0.3"/>
      <pageSetup paperSize="9" orientation="portrait" r:id="rId2"/>
    </customSheetView>
    <customSheetView guid="{6FBC0F11-A326-4FC8-AA96-CA6BF44E0174}">
      <selection activeCell="F23" sqref="F23"/>
      <pageMargins left="0.7" right="0.7" top="0.75" bottom="0.75" header="0.3" footer="0.3"/>
      <pageSetup paperSize="9" orientation="portrait" r:id="rId3"/>
    </customSheetView>
    <customSheetView guid="{608F1F58-0C70-4BD6-A398-FFB57FE9431A}">
      <selection activeCell="M27" sqref="M27"/>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4:BA35"/>
  <sheetViews>
    <sheetView zoomScale="77" zoomScaleNormal="77" workbookViewId="0"/>
  </sheetViews>
  <sheetFormatPr baseColWidth="10" defaultRowHeight="15"/>
  <cols>
    <col min="1" max="53" width="11.42578125" style="30"/>
  </cols>
  <sheetData>
    <row r="4" s="30" customFormat="1"/>
    <row r="14" s="30" customFormat="1"/>
    <row r="33" s="30" customFormat="1"/>
    <row r="35" s="30" customFormat="1"/>
  </sheetData>
  <sheetProtection algorithmName="SHA-512" hashValue="vr1rv1yZ2Af+w9ZFl+tfQ0YvU+CpCEejZOkhdMeFzQ3ToVF+lcr9McGmAHjBgvLS98LbJS64SuxFJOpSje5DDw==" saltValue="nfuwtMPVoyu2McB5ravXWA==" spinCount="100000" sheet="1" formatCells="0" formatColumns="0" formatRows="0" insertColumns="0" insertRows="0" insertHyperlinks="0" deleteColumns="0" deleteRows="0"/>
  <customSheetViews>
    <customSheetView guid="{65BD891A-528A-4995-A919-37178D6D02B3}" scale="77" state="hidden">
      <pageMargins left="0.7" right="0.7" top="0.75" bottom="0.75" header="0.3" footer="0.3"/>
    </customSheetView>
    <customSheetView guid="{9B440751-B4FF-4EE1-A0DA-CB8EB4A26F70}" scale="77" state="hidden">
      <pageMargins left="0.7" right="0.7" top="0.75" bottom="0.75" header="0.3" footer="0.3"/>
    </customSheetView>
    <customSheetView guid="{6FBC0F11-A326-4FC8-AA96-CA6BF44E0174}" scale="77" state="hidden">
      <pageMargins left="0.7" right="0.7" top="0.75" bottom="0.75" header="0.3" footer="0.3"/>
    </customSheetView>
    <customSheetView guid="{608F1F58-0C70-4BD6-A398-FFB57FE9431A}" scale="77" state="hidden">
      <pageMargins left="0.7" right="0.7" top="0.75" bottom="0.75" header="0.3" footer="0.3"/>
    </customSheetView>
  </customSheetView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TELEFONÍA</vt:lpstr>
      <vt:lpstr>INTERNET MÓVIL</vt:lpstr>
      <vt:lpstr>INTERNET FIJO </vt:lpstr>
      <vt:lpstr>TV PAGA</vt:lpstr>
      <vt:lpstr>INGRESOS</vt:lpstr>
      <vt:lpstr>PENETRACIÓN</vt:lpstr>
      <vt:lpstr>CONECTIVIDAD INTERNACIONAL</vt:lpstr>
      <vt:lpstr>GRÁFICOS</vt:lpstr>
    </vt:vector>
  </TitlesOfParts>
  <Company>CONATEL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Tito López</cp:lastModifiedBy>
  <cp:lastPrinted>2022-03-16T12:45:13Z</cp:lastPrinted>
  <dcterms:created xsi:type="dcterms:W3CDTF">2020-04-28T16:07:20Z</dcterms:created>
  <dcterms:modified xsi:type="dcterms:W3CDTF">2024-07-02T14:31:27Z</dcterms:modified>
</cp:coreProperties>
</file>